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5195" windowHeight="8445" tabRatio="912"/>
  </bookViews>
  <sheets>
    <sheet name="T1.Contact" sheetId="11" r:id="rId1"/>
    <sheet name="T3.Normalizing" sheetId="9" r:id="rId2"/>
    <sheet name="T4.Spills" sheetId="1" r:id="rId3"/>
    <sheet name="T5.Produced Water" sheetId="4" r:id="rId4"/>
    <sheet name="T6.Effluents" sheetId="6" r:id="rId5"/>
    <sheet name="T7.Waste" sheetId="7" r:id="rId6"/>
    <sheet name="T8.Freshwater" sheetId="12" r:id="rId7"/>
    <sheet name="T9.Emisiones" sheetId="15" r:id="rId8"/>
    <sheet name="Checklist" sheetId="14" r:id="rId9"/>
  </sheets>
  <definedNames>
    <definedName name="_xlnm.Print_Area" localSheetId="1">T3.Normalizing!$A$1:$K$19</definedName>
    <definedName name="_xlnm.Print_Titles" localSheetId="2">T4.Spills!$A:$B</definedName>
  </definedNames>
  <calcPr calcId="144525"/>
</workbook>
</file>

<file path=xl/calcChain.xml><?xml version="1.0" encoding="utf-8"?>
<calcChain xmlns="http://schemas.openxmlformats.org/spreadsheetml/2006/main">
  <c r="S14" i="15" l="1"/>
  <c r="S12" i="15"/>
  <c r="S8" i="15"/>
  <c r="S7" i="15"/>
  <c r="P15" i="15"/>
  <c r="P14" i="15"/>
  <c r="P13" i="15"/>
  <c r="P12" i="15"/>
  <c r="P11" i="15"/>
  <c r="P9" i="15"/>
  <c r="P8" i="15"/>
  <c r="P7" i="15"/>
  <c r="O10" i="15"/>
  <c r="S15" i="15"/>
  <c r="S13" i="15"/>
  <c r="S11" i="15"/>
  <c r="S9" i="15"/>
  <c r="R15" i="15"/>
  <c r="R14" i="15"/>
  <c r="R13" i="15"/>
  <c r="R12" i="15"/>
  <c r="R11" i="15"/>
  <c r="R10" i="15"/>
  <c r="R9" i="15"/>
  <c r="R8" i="15"/>
  <c r="R7" i="15"/>
  <c r="O15" i="15"/>
  <c r="O14" i="15"/>
  <c r="O13" i="15"/>
  <c r="O12" i="15"/>
  <c r="O11" i="15"/>
  <c r="O9" i="15"/>
  <c r="O8" i="15"/>
  <c r="O7" i="15"/>
  <c r="M15" i="15"/>
  <c r="M14" i="15"/>
  <c r="M13" i="15"/>
  <c r="M12" i="15"/>
  <c r="M11" i="15"/>
  <c r="M9" i="15"/>
  <c r="M8" i="15"/>
  <c r="M7" i="15"/>
  <c r="I7" i="15"/>
  <c r="Q15" i="15"/>
  <c r="N15" i="15"/>
  <c r="L15" i="15"/>
  <c r="K15" i="15"/>
  <c r="Q14" i="15"/>
  <c r="N14" i="15"/>
  <c r="L14" i="15"/>
  <c r="K14" i="15"/>
  <c r="Q13" i="15"/>
  <c r="N13" i="15"/>
  <c r="L13" i="15"/>
  <c r="K13" i="15"/>
  <c r="Q12" i="15"/>
  <c r="N12" i="15"/>
  <c r="L12" i="15"/>
  <c r="K12" i="15"/>
  <c r="Q11" i="15"/>
  <c r="N11" i="15"/>
  <c r="L11" i="15"/>
  <c r="K11" i="15"/>
  <c r="P10" i="15" l="1"/>
  <c r="N8" i="15" l="1"/>
  <c r="Q8" i="15"/>
  <c r="N9" i="15"/>
  <c r="Q9" i="15"/>
  <c r="Q7" i="15"/>
  <c r="N7" i="15"/>
  <c r="L8" i="15"/>
  <c r="L9" i="15"/>
  <c r="L7" i="15"/>
  <c r="K8" i="15"/>
  <c r="K9" i="15"/>
  <c r="K7" i="15"/>
  <c r="J12" i="15"/>
  <c r="U12" i="15" s="1"/>
  <c r="J13" i="15"/>
  <c r="U13" i="15" s="1"/>
  <c r="J14" i="15"/>
  <c r="U14" i="15" s="1"/>
  <c r="J15" i="15"/>
  <c r="U15" i="15" s="1"/>
  <c r="J11" i="15"/>
  <c r="U11" i="15" s="1"/>
  <c r="J8" i="15"/>
  <c r="J9" i="15"/>
  <c r="U9" i="15" s="1"/>
  <c r="J7" i="15"/>
  <c r="U7" i="15" s="1"/>
  <c r="I12" i="15"/>
  <c r="I13" i="15"/>
  <c r="I14" i="15"/>
  <c r="I15" i="15"/>
  <c r="I11" i="15"/>
  <c r="I8" i="15"/>
  <c r="T8" i="15" s="1"/>
  <c r="I9" i="15"/>
  <c r="V15" i="15" l="1"/>
  <c r="T15" i="15"/>
  <c r="V14" i="15"/>
  <c r="T14" i="15"/>
  <c r="V13" i="15"/>
  <c r="T13" i="15"/>
  <c r="V12" i="15"/>
  <c r="T12" i="15"/>
  <c r="V11" i="15"/>
  <c r="T11" i="15"/>
  <c r="U8" i="15"/>
  <c r="T7" i="15"/>
  <c r="I10" i="15"/>
  <c r="J10" i="15"/>
  <c r="U10" i="15" s="1"/>
  <c r="V9" i="15"/>
  <c r="T9" i="15"/>
  <c r="V8" i="15"/>
  <c r="V7" i="15"/>
  <c r="V10" i="15" l="1"/>
  <c r="T10" i="15"/>
  <c r="X8" i="15"/>
  <c r="X9" i="15"/>
  <c r="X11" i="15"/>
  <c r="X12" i="15"/>
  <c r="X13" i="15"/>
  <c r="X14" i="15"/>
  <c r="X15" i="15"/>
  <c r="X7" i="15"/>
  <c r="A1" i="15"/>
  <c r="L10" i="15"/>
  <c r="K10" i="15"/>
  <c r="S10" i="15" l="1"/>
  <c r="Q10" i="15"/>
  <c r="N10" i="15"/>
  <c r="M10" i="15"/>
  <c r="X10" i="15"/>
  <c r="A25" i="4"/>
  <c r="D11" i="4" s="1"/>
  <c r="A24" i="4"/>
  <c r="F6" i="4" s="1"/>
  <c r="A23" i="4"/>
  <c r="F5" i="4" s="1"/>
  <c r="A33" i="6"/>
  <c r="I14" i="6" s="1"/>
  <c r="A32" i="6"/>
  <c r="F13" i="6" s="1"/>
  <c r="A31" i="6"/>
  <c r="F12" i="6" s="1"/>
  <c r="A30" i="6"/>
  <c r="F11" i="6" s="1"/>
  <c r="A29" i="6"/>
  <c r="F10" i="6" s="1"/>
  <c r="A26" i="6"/>
  <c r="G6" i="6" s="1"/>
  <c r="A27" i="6"/>
  <c r="F7" i="6" s="1"/>
  <c r="A28" i="6"/>
  <c r="F8" i="6" s="1"/>
  <c r="I10" i="6"/>
  <c r="I13" i="6"/>
  <c r="A27" i="12"/>
  <c r="E14" i="12" s="1"/>
  <c r="A26" i="12"/>
  <c r="E13" i="12" s="1"/>
  <c r="A25" i="12"/>
  <c r="A24" i="12"/>
  <c r="A23" i="12"/>
  <c r="E10" i="12" s="1"/>
  <c r="A20" i="12"/>
  <c r="I6" i="12" s="1"/>
  <c r="A21" i="12"/>
  <c r="A22" i="12"/>
  <c r="A33" i="9"/>
  <c r="A34" i="9"/>
  <c r="A27" i="7"/>
  <c r="A26" i="7"/>
  <c r="A25" i="7"/>
  <c r="F12" i="7" s="1"/>
  <c r="A24" i="7"/>
  <c r="F11" i="7" s="1"/>
  <c r="A23" i="7"/>
  <c r="F10" i="7" s="1"/>
  <c r="A20" i="7"/>
  <c r="H6" i="7" s="1"/>
  <c r="A21" i="7"/>
  <c r="F7" i="7" s="1"/>
  <c r="A22" i="7"/>
  <c r="F8" i="7" s="1"/>
  <c r="B110" i="1"/>
  <c r="B15" i="1" s="1"/>
  <c r="B111" i="1"/>
  <c r="B25" i="1" s="1"/>
  <c r="B112" i="1"/>
  <c r="B35" i="1" s="1"/>
  <c r="B113" i="1"/>
  <c r="B55" i="1" s="1"/>
  <c r="B114" i="1"/>
  <c r="B65" i="1" s="1"/>
  <c r="B115" i="1"/>
  <c r="B75" i="1" s="1"/>
  <c r="B116" i="1"/>
  <c r="B85" i="1" s="1"/>
  <c r="B117" i="1"/>
  <c r="B95" i="1" s="1"/>
  <c r="A35" i="9"/>
  <c r="A36" i="9"/>
  <c r="G11" i="9" s="1"/>
  <c r="A37" i="9"/>
  <c r="G12" i="9" s="1"/>
  <c r="A38" i="9"/>
  <c r="G13" i="9" s="1"/>
  <c r="A39" i="9"/>
  <c r="G14" i="9" s="1"/>
  <c r="A40" i="9"/>
  <c r="G15" i="9" s="1"/>
  <c r="D39" i="1"/>
  <c r="D40" i="1"/>
  <c r="D41" i="1"/>
  <c r="G39" i="1"/>
  <c r="G40" i="1"/>
  <c r="G41" i="1"/>
  <c r="F39" i="1"/>
  <c r="C39" i="1"/>
  <c r="E10" i="1"/>
  <c r="E13" i="9"/>
  <c r="H14" i="6"/>
  <c r="H13" i="6"/>
  <c r="H12" i="6"/>
  <c r="H11" i="6"/>
  <c r="H10" i="6"/>
  <c r="B9" i="4"/>
  <c r="E50" i="1"/>
  <c r="E29" i="1"/>
  <c r="C40" i="1"/>
  <c r="C41" i="1"/>
  <c r="F40" i="1"/>
  <c r="F41" i="1"/>
  <c r="A1" i="12"/>
  <c r="A1" i="7"/>
  <c r="A1" i="6"/>
  <c r="A1" i="4"/>
  <c r="A1" i="1"/>
  <c r="A1" i="9"/>
  <c r="E60" i="1" l="1"/>
  <c r="F62" i="1"/>
  <c r="F105" i="1" s="1"/>
  <c r="L105" i="1" s="1"/>
  <c r="D92" i="1"/>
  <c r="C72" i="1"/>
  <c r="C106" i="1" s="1"/>
  <c r="I106" i="1" s="1"/>
  <c r="I11" i="6"/>
  <c r="H90" i="1"/>
  <c r="I12" i="6"/>
  <c r="F7" i="4"/>
  <c r="C20" i="14" s="1"/>
  <c r="G7" i="6"/>
  <c r="E59" i="1"/>
  <c r="G9" i="9"/>
  <c r="E9" i="9"/>
  <c r="G8" i="9"/>
  <c r="E8" i="9"/>
  <c r="C12" i="1"/>
  <c r="A42" i="14"/>
  <c r="E7" i="9"/>
  <c r="B11" i="4"/>
  <c r="D9" i="4"/>
  <c r="B8" i="4"/>
  <c r="B12" i="4" s="1"/>
  <c r="A43" i="14"/>
  <c r="E31" i="1"/>
  <c r="D32" i="1"/>
  <c r="D102" i="1" s="1"/>
  <c r="J102" i="1" s="1"/>
  <c r="P102" i="1" s="1"/>
  <c r="F12" i="1"/>
  <c r="E49" i="1"/>
  <c r="E51" i="1"/>
  <c r="J51" i="1"/>
  <c r="E30" i="1"/>
  <c r="G32" i="1"/>
  <c r="G102" i="1" s="1"/>
  <c r="M102" i="1" s="1"/>
  <c r="E21" i="1"/>
  <c r="H40" i="1"/>
  <c r="H89" i="1"/>
  <c r="H91" i="1"/>
  <c r="E81" i="1"/>
  <c r="A47" i="14"/>
  <c r="J69" i="1"/>
  <c r="E61" i="1"/>
  <c r="C62" i="1"/>
  <c r="C105" i="1" s="1"/>
  <c r="I105" i="1" s="1"/>
  <c r="J59" i="1"/>
  <c r="F52" i="1"/>
  <c r="F104" i="1" s="1"/>
  <c r="L104" i="1" s="1"/>
  <c r="J49" i="1"/>
  <c r="E19" i="1"/>
  <c r="G42" i="1"/>
  <c r="G103" i="1" s="1"/>
  <c r="M103" i="1" s="1"/>
  <c r="E11" i="1"/>
  <c r="H9" i="1"/>
  <c r="H70" i="1"/>
  <c r="J71" i="1"/>
  <c r="E79" i="1"/>
  <c r="D82" i="1"/>
  <c r="E20" i="1"/>
  <c r="F22" i="1"/>
  <c r="F101" i="1" s="1"/>
  <c r="L101" i="1" s="1"/>
  <c r="D22" i="1"/>
  <c r="D101" i="1" s="1"/>
  <c r="J101" i="1" s="1"/>
  <c r="P101" i="1" s="1"/>
  <c r="I20" i="1"/>
  <c r="H69" i="1"/>
  <c r="H71" i="1"/>
  <c r="F72" i="1"/>
  <c r="F106" i="1" s="1"/>
  <c r="L106" i="1" s="1"/>
  <c r="J70" i="1"/>
  <c r="A49" i="14"/>
  <c r="A45" i="14"/>
  <c r="H19" i="1"/>
  <c r="H20" i="1"/>
  <c r="H21" i="1"/>
  <c r="H39" i="1"/>
  <c r="H41" i="1"/>
  <c r="H49" i="1"/>
  <c r="H50" i="1"/>
  <c r="H51" i="1"/>
  <c r="E69" i="1"/>
  <c r="E70" i="1"/>
  <c r="E71" i="1"/>
  <c r="E89" i="1"/>
  <c r="E90" i="1"/>
  <c r="E91" i="1"/>
  <c r="G22" i="1"/>
  <c r="G101" i="1" s="1"/>
  <c r="M101" i="1" s="1"/>
  <c r="C22" i="1"/>
  <c r="C101" i="1" s="1"/>
  <c r="I101" i="1" s="1"/>
  <c r="O101" i="1" s="1"/>
  <c r="D42" i="1"/>
  <c r="D103" i="1" s="1"/>
  <c r="J103" i="1" s="1"/>
  <c r="P103" i="1" s="1"/>
  <c r="C52" i="1"/>
  <c r="C104" i="1" s="1"/>
  <c r="I104" i="1" s="1"/>
  <c r="O104" i="1" s="1"/>
  <c r="G72" i="1"/>
  <c r="G106" i="1" s="1"/>
  <c r="M106" i="1" s="1"/>
  <c r="D72" i="1"/>
  <c r="D106" i="1" s="1"/>
  <c r="J106" i="1" s="1"/>
  <c r="F92" i="1"/>
  <c r="F108" i="1" s="1"/>
  <c r="L108" i="1" s="1"/>
  <c r="B10" i="4"/>
  <c r="D8" i="4"/>
  <c r="D12" i="4" s="1"/>
  <c r="E11" i="9"/>
  <c r="E15" i="9"/>
  <c r="E14" i="6" s="1"/>
  <c r="I21" i="1"/>
  <c r="I19" i="1"/>
  <c r="J50" i="1"/>
  <c r="I71" i="1"/>
  <c r="I70" i="1"/>
  <c r="I69" i="1"/>
  <c r="G7" i="9"/>
  <c r="C18" i="14" s="1"/>
  <c r="H12" i="7"/>
  <c r="E11" i="12"/>
  <c r="I11" i="12" s="1"/>
  <c r="J80" i="1"/>
  <c r="I30" i="1"/>
  <c r="J90" i="1"/>
  <c r="H10" i="7"/>
  <c r="D10" i="9"/>
  <c r="G14" i="6"/>
  <c r="F14" i="6"/>
  <c r="F14" i="12"/>
  <c r="G92" i="1"/>
  <c r="G108" i="1" s="1"/>
  <c r="M108" i="1" s="1"/>
  <c r="C92" i="1"/>
  <c r="C108" i="1" s="1"/>
  <c r="I108" i="1" s="1"/>
  <c r="O108" i="1" s="1"/>
  <c r="J91" i="1"/>
  <c r="I89" i="1"/>
  <c r="E80" i="1"/>
  <c r="G82" i="1"/>
  <c r="G107" i="1" s="1"/>
  <c r="M107" i="1" s="1"/>
  <c r="J81" i="1"/>
  <c r="J79" i="1"/>
  <c r="F13" i="12"/>
  <c r="F12" i="12"/>
  <c r="E12" i="12"/>
  <c r="F11" i="12"/>
  <c r="J61" i="1"/>
  <c r="F10" i="12"/>
  <c r="G52" i="1"/>
  <c r="H52" i="1" s="1"/>
  <c r="H104" i="1" s="1"/>
  <c r="N104" i="1" s="1"/>
  <c r="D52" i="1"/>
  <c r="D104" i="1" s="1"/>
  <c r="J104" i="1" s="1"/>
  <c r="I51" i="1"/>
  <c r="I50" i="1"/>
  <c r="I49" i="1"/>
  <c r="G8" i="12"/>
  <c r="F8" i="12"/>
  <c r="F7" i="12"/>
  <c r="G7" i="12"/>
  <c r="C8" i="4"/>
  <c r="F6" i="12"/>
  <c r="F6" i="6"/>
  <c r="A48" i="14"/>
  <c r="A46" i="14"/>
  <c r="A44" i="14"/>
  <c r="H29" i="1"/>
  <c r="H30" i="1"/>
  <c r="H31" i="1"/>
  <c r="E39" i="1"/>
  <c r="E40" i="1"/>
  <c r="E41" i="1"/>
  <c r="H59" i="1"/>
  <c r="H60" i="1"/>
  <c r="H61" i="1"/>
  <c r="H79" i="1"/>
  <c r="H80" i="1"/>
  <c r="H81" i="1"/>
  <c r="G12" i="1"/>
  <c r="D12" i="1"/>
  <c r="D100" i="1" s="1"/>
  <c r="J100" i="1" s="1"/>
  <c r="F32" i="1"/>
  <c r="F102" i="1" s="1"/>
  <c r="L102" i="1" s="1"/>
  <c r="C32" i="1"/>
  <c r="C102" i="1" s="1"/>
  <c r="I102" i="1" s="1"/>
  <c r="O102" i="1" s="1"/>
  <c r="F42" i="1"/>
  <c r="F103" i="1" s="1"/>
  <c r="L103" i="1" s="1"/>
  <c r="C42" i="1"/>
  <c r="C103" i="1" s="1"/>
  <c r="I103" i="1" s="1"/>
  <c r="O103" i="1" s="1"/>
  <c r="G62" i="1"/>
  <c r="D62" i="1"/>
  <c r="D105" i="1" s="1"/>
  <c r="J105" i="1" s="1"/>
  <c r="P105" i="1" s="1"/>
  <c r="F82" i="1"/>
  <c r="F107" i="1" s="1"/>
  <c r="L107" i="1" s="1"/>
  <c r="C82" i="1"/>
  <c r="C107" i="1" s="1"/>
  <c r="I107" i="1" s="1"/>
  <c r="D10" i="4"/>
  <c r="E12" i="9"/>
  <c r="E14" i="9"/>
  <c r="H11" i="1"/>
  <c r="J11" i="1" s="1"/>
  <c r="H10" i="1"/>
  <c r="J10" i="1" s="1"/>
  <c r="E9" i="1"/>
  <c r="I31" i="1"/>
  <c r="I29" i="1"/>
  <c r="J60" i="1"/>
  <c r="I81" i="1"/>
  <c r="I80" i="1"/>
  <c r="I79" i="1"/>
  <c r="E82" i="1"/>
  <c r="E107" i="1" s="1"/>
  <c r="K107" i="1" s="1"/>
  <c r="Q107" i="1" s="1"/>
  <c r="I7" i="12"/>
  <c r="F14" i="7"/>
  <c r="E14" i="7"/>
  <c r="O107" i="1"/>
  <c r="F13" i="7"/>
  <c r="E13" i="7"/>
  <c r="G13" i="6"/>
  <c r="E13" i="6"/>
  <c r="G12" i="6"/>
  <c r="E12" i="6"/>
  <c r="O106" i="1"/>
  <c r="I61" i="1"/>
  <c r="I60" i="1"/>
  <c r="I59" i="1"/>
  <c r="H11" i="7"/>
  <c r="E11" i="7"/>
  <c r="O105" i="1"/>
  <c r="G11" i="6"/>
  <c r="E11" i="6"/>
  <c r="G10" i="6"/>
  <c r="E10" i="6"/>
  <c r="G8" i="6"/>
  <c r="E8" i="6"/>
  <c r="A21" i="4"/>
  <c r="C30" i="14" s="1"/>
  <c r="C11" i="4"/>
  <c r="I8" i="6"/>
  <c r="A20" i="4"/>
  <c r="C29" i="14" s="1"/>
  <c r="C10" i="4"/>
  <c r="H7" i="7"/>
  <c r="C9" i="6"/>
  <c r="E9" i="6" s="1"/>
  <c r="G9" i="6" s="1"/>
  <c r="E7" i="6"/>
  <c r="F6" i="7"/>
  <c r="E6" i="6"/>
  <c r="E9" i="12"/>
  <c r="A19" i="4"/>
  <c r="A21" i="6" s="1"/>
  <c r="C9" i="4"/>
  <c r="C12" i="4"/>
  <c r="D107" i="1"/>
  <c r="J107" i="1" s="1"/>
  <c r="J21" i="1"/>
  <c r="J20" i="1"/>
  <c r="J19" i="1"/>
  <c r="A16" i="4"/>
  <c r="G14" i="12"/>
  <c r="I14" i="12"/>
  <c r="D108" i="1"/>
  <c r="J108" i="1" s="1"/>
  <c r="E6" i="7"/>
  <c r="E8" i="7"/>
  <c r="E12" i="7"/>
  <c r="I91" i="1"/>
  <c r="I90" i="1"/>
  <c r="G13" i="12"/>
  <c r="I13" i="12"/>
  <c r="E10" i="7"/>
  <c r="I8" i="12"/>
  <c r="A18" i="4"/>
  <c r="A17" i="4"/>
  <c r="D9" i="7"/>
  <c r="F9" i="7" s="1"/>
  <c r="C10" i="9"/>
  <c r="J89" i="1"/>
  <c r="H14" i="7"/>
  <c r="H13" i="7"/>
  <c r="G12" i="12"/>
  <c r="I12" i="12"/>
  <c r="G11" i="12"/>
  <c r="G10" i="12"/>
  <c r="I10" i="12"/>
  <c r="J31" i="1"/>
  <c r="J30" i="1"/>
  <c r="J29" i="1"/>
  <c r="H8" i="7"/>
  <c r="B45" i="1"/>
  <c r="C19" i="14"/>
  <c r="E7" i="7"/>
  <c r="C9" i="7"/>
  <c r="E9" i="7" s="1"/>
  <c r="C9" i="12"/>
  <c r="F9" i="12" s="1"/>
  <c r="I7" i="6"/>
  <c r="G6" i="12"/>
  <c r="D9" i="12"/>
  <c r="I6" i="6"/>
  <c r="D9" i="6"/>
  <c r="J9" i="1" l="1"/>
  <c r="E12" i="1"/>
  <c r="E100" i="1" s="1"/>
  <c r="K100" i="1" s="1"/>
  <c r="Q100" i="1" s="1"/>
  <c r="E72" i="1"/>
  <c r="E106" i="1" s="1"/>
  <c r="K106" i="1" s="1"/>
  <c r="Q106" i="1" s="1"/>
  <c r="C28" i="14"/>
  <c r="H82" i="1"/>
  <c r="H107" i="1" s="1"/>
  <c r="N107" i="1" s="1"/>
  <c r="C37" i="14"/>
  <c r="E52" i="1"/>
  <c r="E104" i="1" s="1"/>
  <c r="K104" i="1" s="1"/>
  <c r="Q104" i="1" s="1"/>
  <c r="E32" i="1"/>
  <c r="E102" i="1" s="1"/>
  <c r="K102" i="1" s="1"/>
  <c r="Q102" i="1" s="1"/>
  <c r="H32" i="1"/>
  <c r="H102" i="1" s="1"/>
  <c r="N102" i="1" s="1"/>
  <c r="E42" i="1"/>
  <c r="E103" i="1" s="1"/>
  <c r="K103" i="1" s="1"/>
  <c r="Q103" i="1" s="1"/>
  <c r="C35" i="14"/>
  <c r="J41" i="1"/>
  <c r="J40" i="1"/>
  <c r="E10" i="9"/>
  <c r="I40" i="1"/>
  <c r="H72" i="1"/>
  <c r="H106" i="1" s="1"/>
  <c r="N106" i="1" s="1"/>
  <c r="B54" i="1"/>
  <c r="I41" i="1"/>
  <c r="H22" i="1"/>
  <c r="H101" i="1" s="1"/>
  <c r="N101" i="1" s="1"/>
  <c r="E22" i="1"/>
  <c r="E101" i="1" s="1"/>
  <c r="K101" i="1" s="1"/>
  <c r="Q101" i="1" s="1"/>
  <c r="E62" i="1"/>
  <c r="E105" i="1" s="1"/>
  <c r="K105" i="1" s="1"/>
  <c r="Q105" i="1" s="1"/>
  <c r="B74" i="1"/>
  <c r="C38" i="14"/>
  <c r="H92" i="1"/>
  <c r="H108" i="1" s="1"/>
  <c r="N108" i="1" s="1"/>
  <c r="E92" i="1"/>
  <c r="E108" i="1" s="1"/>
  <c r="K108" i="1" s="1"/>
  <c r="Q108" i="1" s="1"/>
  <c r="A22" i="6"/>
  <c r="A23" i="6"/>
  <c r="G104" i="1"/>
  <c r="M104" i="1" s="1"/>
  <c r="J39" i="1"/>
  <c r="C23" i="14"/>
  <c r="C22" i="14"/>
  <c r="C21" i="14"/>
  <c r="F9" i="6"/>
  <c r="C32" i="14"/>
  <c r="B14" i="1"/>
  <c r="G105" i="1"/>
  <c r="M105" i="1" s="1"/>
  <c r="H62" i="1"/>
  <c r="H105" i="1" s="1"/>
  <c r="N105" i="1" s="1"/>
  <c r="H12" i="1"/>
  <c r="H100" i="1" s="1"/>
  <c r="N100" i="1" s="1"/>
  <c r="G100" i="1"/>
  <c r="M100" i="1" s="1"/>
  <c r="B84" i="1"/>
  <c r="H42" i="1"/>
  <c r="H103" i="1" s="1"/>
  <c r="N103" i="1" s="1"/>
  <c r="I39" i="1"/>
  <c r="G9" i="12"/>
  <c r="C36" i="14"/>
  <c r="B64" i="1"/>
  <c r="P107" i="1"/>
  <c r="P106" i="1"/>
  <c r="P104" i="1"/>
  <c r="P100" i="1"/>
  <c r="P108" i="1"/>
  <c r="C33" i="14"/>
  <c r="B24" i="1"/>
  <c r="A18" i="6"/>
  <c r="C25" i="14"/>
  <c r="A20" i="6"/>
  <c r="C27" i="14"/>
  <c r="A19" i="6"/>
  <c r="C26" i="14"/>
  <c r="C39" i="14"/>
  <c r="B94" i="1"/>
  <c r="C34" i="14"/>
  <c r="B34" i="1"/>
  <c r="B44" i="1" l="1"/>
</calcChain>
</file>

<file path=xl/sharedStrings.xml><?xml version="1.0" encoding="utf-8"?>
<sst xmlns="http://schemas.openxmlformats.org/spreadsheetml/2006/main" count="354" uniqueCount="151">
  <si>
    <t>1-10 bbl</t>
  </si>
  <si>
    <t>10-100 bbl</t>
  </si>
  <si>
    <t>&gt; 100 bbl</t>
  </si>
  <si>
    <t>Total</t>
  </si>
  <si>
    <t>Total
(10^3 Ton)</t>
  </si>
  <si>
    <t>Gases 
(10^3 Ton)</t>
  </si>
  <si>
    <t>Indicador cantidad (bbl)</t>
  </si>
  <si>
    <t>Checklist</t>
  </si>
  <si>
    <t>Status</t>
  </si>
  <si>
    <t>Total Producción</t>
  </si>
  <si>
    <t>Tabla 1 - Company Contact</t>
  </si>
  <si>
    <t>Name of contact person</t>
  </si>
  <si>
    <t>Phone number of contact person</t>
  </si>
  <si>
    <t>E-mail of contact person</t>
  </si>
  <si>
    <t>Tabla 2 - Reporting Company and Country</t>
  </si>
  <si>
    <t>Company</t>
  </si>
  <si>
    <t>Country</t>
  </si>
  <si>
    <t>Please state wich functions / business lines you will report</t>
  </si>
  <si>
    <t>Please aggregate data of all company subsidiaries from one country into each form, and complete one form for each country. Use one electronic file per country.</t>
  </si>
  <si>
    <t>Gross Hydrocarbon Production</t>
  </si>
  <si>
    <t>Pipelines' Transportation</t>
  </si>
  <si>
    <t>Terminals' Movement</t>
  </si>
  <si>
    <t>Distribution / Transport</t>
  </si>
  <si>
    <t>Refining Activity</t>
  </si>
  <si>
    <t>Petrochemicals' Activity</t>
  </si>
  <si>
    <t>IT IS EXTREMELY IMPORTANT THAT DEVIATIONS FROM ARPEL DEFINITIONS BE NOTED</t>
  </si>
  <si>
    <t>Are production data relating to support and standby vessels included (Y/N)?</t>
  </si>
  <si>
    <t xml:space="preserve">Quantity of ballast water discharged in m3: </t>
  </si>
  <si>
    <t>Kms of pipelines</t>
  </si>
  <si>
    <t>Number of Terminals</t>
  </si>
  <si>
    <t>Number of Refineries</t>
  </si>
  <si>
    <t>Number of Petrochemicals facilities</t>
  </si>
  <si>
    <t># wells (offshore production)</t>
  </si>
  <si>
    <t># wells (onshore production)</t>
  </si>
  <si>
    <t># wells (unconventionals production)</t>
  </si>
  <si>
    <t xml:space="preserve">Table 3 - Normalizing factors - Annual data for the reporting year          </t>
  </si>
  <si>
    <t>Table 4 - Hydrocarbon Spills to the Environment in bbl</t>
  </si>
  <si>
    <t>Production (offshore)</t>
  </si>
  <si>
    <t>Total - Production (offshore)</t>
  </si>
  <si>
    <t>Number</t>
  </si>
  <si>
    <t>Quantity (bbl)</t>
  </si>
  <si>
    <t>Land</t>
  </si>
  <si>
    <t>Water</t>
  </si>
  <si>
    <t># Spills Indicator</t>
  </si>
  <si>
    <t># Quantity (bbl) Indicator</t>
  </si>
  <si>
    <t>Spills Average</t>
  </si>
  <si>
    <t>Production (onshore)</t>
  </si>
  <si>
    <t>Production (unconventionals)</t>
  </si>
  <si>
    <t>Production (total)</t>
  </si>
  <si>
    <t>Pipelines</t>
  </si>
  <si>
    <t>Terminals</t>
  </si>
  <si>
    <t>Refining</t>
  </si>
  <si>
    <t>Petrochemicals</t>
  </si>
  <si>
    <t>Summary</t>
  </si>
  <si>
    <t>Total - Petrochemicals</t>
  </si>
  <si>
    <t>Total - Refining</t>
  </si>
  <si>
    <t>Total - Distribution / Transport</t>
  </si>
  <si>
    <t>Total - Terminals</t>
  </si>
  <si>
    <t>Total - Pipelines</t>
  </si>
  <si>
    <t>Total - Production (unconventionals)</t>
  </si>
  <si>
    <t>Total - Production (onshore)</t>
  </si>
  <si>
    <t>Activity</t>
  </si>
  <si>
    <t>Number of spills</t>
  </si>
  <si>
    <t xml:space="preserve">Table 5 – Produced Water: Discharges and Re-injection </t>
  </si>
  <si>
    <t>Produced water discharged (m3)</t>
  </si>
  <si>
    <t>Oil discharged in produced water (t)</t>
  </si>
  <si>
    <t>Water re-injected (m3)</t>
  </si>
  <si>
    <t>Production (Total)</t>
  </si>
  <si>
    <t>NR</t>
  </si>
  <si>
    <t>Indicator (1) (offshore)</t>
  </si>
  <si>
    <t>Indicator (2) (onshore)</t>
  </si>
  <si>
    <t>Indicator (3) (unconventionals)</t>
  </si>
  <si>
    <t>Indicator (4) (total)</t>
  </si>
  <si>
    <t>Table 6 – Controlled Hydrocarbon Discharges as Process Effluent</t>
  </si>
  <si>
    <t>Normalized indicators</t>
  </si>
  <si>
    <t>Water discharged (m3)</t>
  </si>
  <si>
    <t>Oil discharged in water (t)</t>
  </si>
  <si>
    <t>Water discharged indicator (m3/10^3Ton)</t>
  </si>
  <si>
    <t>HC concentration in water (mg/L)</t>
  </si>
  <si>
    <t>Production</t>
  </si>
  <si>
    <t>offshore</t>
  </si>
  <si>
    <t>onshore</t>
  </si>
  <si>
    <t>unconventionals</t>
  </si>
  <si>
    <t>Distribution / Transportation</t>
  </si>
  <si>
    <t>Table 8 – Water Use</t>
  </si>
  <si>
    <t>Freshwater withdrawn (m3/year)</t>
  </si>
  <si>
    <t>Distribution/Transport</t>
  </si>
  <si>
    <t>* Please see this checklist before submitting the information. All cells must be in OK status.</t>
  </si>
  <si>
    <t>Pending</t>
  </si>
  <si>
    <t>T3 - Normalizing factors</t>
  </si>
  <si>
    <t>T4 - Spills</t>
  </si>
  <si>
    <t>T5 - Production water</t>
  </si>
  <si>
    <t>T7 - Waste</t>
  </si>
  <si>
    <t>T8 - Water use</t>
  </si>
  <si>
    <t>T6 - Effluents</t>
  </si>
  <si>
    <t>T8 - Water Use</t>
  </si>
  <si>
    <t>Water in offshore production activities</t>
  </si>
  <si>
    <t>Water in onshore production activities</t>
  </si>
  <si>
    <t>Water in unconvnetionals production activities</t>
  </si>
  <si>
    <t>HC in offshore production activities</t>
  </si>
  <si>
    <t>HC in onshore production activities</t>
  </si>
  <si>
    <t>HC in unconventionals production activities</t>
  </si>
  <si>
    <t>Pipelines transportation</t>
  </si>
  <si>
    <t>Terminals movement</t>
  </si>
  <si>
    <t>Thousand tonnes</t>
  </si>
  <si>
    <t># spills / Bbl spilled</t>
  </si>
  <si>
    <t>Discharged water - m3/year</t>
  </si>
  <si>
    <t>Freshwater withdrawn and reused (m3/year)</t>
  </si>
  <si>
    <t>Oil discharged in water - Ton/year</t>
  </si>
  <si>
    <t>Oil discharged in produced water - Ton/year</t>
  </si>
  <si>
    <t>Produced water discharged and re-injection - m3/year</t>
  </si>
  <si>
    <t>Hazardous and non-hazardous waste disposed - TM</t>
  </si>
  <si>
    <t>4 - Distinguish discharged produced water from discharged effluent water.</t>
  </si>
  <si>
    <t>2 - Reporting units. Please check that the correct reporting unit was used in all tables.</t>
  </si>
  <si>
    <t>* You must enter all data in a row or column to allow Excel perform the calculations, otherwise it will show NDA in the totals row / column.</t>
  </si>
  <si>
    <t>Production Total</t>
  </si>
  <si>
    <t>1 - Compare the reported data with historical data (see 'historical data' sheet)</t>
  </si>
  <si>
    <t>5 - Please check that oil spills are correctly reported by volume and type</t>
  </si>
  <si>
    <t>% freshwater withdrawn from indirect sources</t>
  </si>
  <si>
    <t>Water reused / recycled (m3/year)</t>
  </si>
  <si>
    <t>% Reuse / recycling</t>
  </si>
  <si>
    <t>Offshore</t>
  </si>
  <si>
    <t>Onshore</t>
  </si>
  <si>
    <t>Unconventionals</t>
  </si>
  <si>
    <t>* Onshore Production must include Unconventionals Production.</t>
  </si>
  <si>
    <t>SCOPE OF THE REPORT</t>
  </si>
  <si>
    <t>Liquids
(10^3 Ton)</t>
  </si>
  <si>
    <t>Table 3.1 - Scope of the report</t>
  </si>
  <si>
    <t>Indicator of regulated Non-Hazardous Waste (TM waste/10^6Ton of HC)</t>
  </si>
  <si>
    <t>Indicator of regulated Hazardous Waste (TM waste/10^6 Ton of HC)</t>
  </si>
  <si>
    <t>Freshwater withdrawn indicator (m3/10^3ton)</t>
  </si>
  <si>
    <t>Oil discharged in water indicator (t/10^9 Ton)</t>
  </si>
  <si>
    <t>Table 7 – Waste and Residual Materials (N.A.: For the Production function, wastes from offshore operations, although disposed of onshore, must be recorded as offshore)</t>
  </si>
  <si>
    <t>3 - Do not left blank cells (please distinguish zeros from NDA)</t>
  </si>
  <si>
    <t>Data for the year</t>
  </si>
  <si>
    <r>
      <t>(en 10</t>
    </r>
    <r>
      <rPr>
        <b/>
        <vertAlign val="superscript"/>
        <sz val="12"/>
        <color rgb="FFC00000"/>
        <rFont val="Calibri"/>
        <family val="2"/>
        <scheme val="minor"/>
      </rPr>
      <t>3</t>
    </r>
    <r>
      <rPr>
        <b/>
        <sz val="12"/>
        <color rgb="FFC00000"/>
        <rFont val="Calibri"/>
        <family val="2"/>
        <scheme val="minor"/>
      </rPr>
      <t xml:space="preserve"> Ton) - See Chapter 6.1 of the Manual for details</t>
    </r>
  </si>
  <si>
    <t>Direct</t>
  </si>
  <si>
    <t>Indirect</t>
  </si>
  <si>
    <t>Table 9 – Emissions of greenhouse gases</t>
  </si>
  <si>
    <t>In order to improve the comparability of data, please indicate what methodology was used to estimate or measure emissions of each gas:</t>
  </si>
  <si>
    <r>
      <t>Carbon dioxide CO</t>
    </r>
    <r>
      <rPr>
        <b/>
        <vertAlign val="sub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 xml:space="preserve"> (10^3 tons/year)</t>
    </r>
  </si>
  <si>
    <r>
      <t>Methane - CH</t>
    </r>
    <r>
      <rPr>
        <b/>
        <vertAlign val="subscript"/>
        <sz val="11"/>
        <color theme="0"/>
        <rFont val="Calibri"/>
        <family val="2"/>
        <scheme val="minor"/>
      </rPr>
      <t>4</t>
    </r>
    <r>
      <rPr>
        <b/>
        <sz val="11"/>
        <color theme="0"/>
        <rFont val="Calibri"/>
        <family val="2"/>
        <scheme val="minor"/>
      </rPr>
      <t xml:space="preserve"> (10^3 tons/year)</t>
    </r>
  </si>
  <si>
    <r>
      <t>Nitrous oxide - N</t>
    </r>
    <r>
      <rPr>
        <b/>
        <vertAlign val="sub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O (10^3 tons/year)</t>
    </r>
  </si>
  <si>
    <r>
      <t>Total emissions - CO</t>
    </r>
    <r>
      <rPr>
        <b/>
        <vertAlign val="subscript"/>
        <sz val="11"/>
        <rFont val="Calibri"/>
        <family val="2"/>
        <scheme val="minor"/>
      </rPr>
      <t xml:space="preserve">2, </t>
    </r>
    <r>
      <rPr>
        <b/>
        <sz val="10"/>
        <rFont val="Calibri"/>
        <family val="2"/>
        <scheme val="minor"/>
      </rPr>
      <t>equiv</t>
    </r>
    <r>
      <rPr>
        <b/>
        <sz val="8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(10^3 tons/year)</t>
    </r>
  </si>
  <si>
    <r>
      <t>Indicator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(10^3 Ton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/10^3 Ton HC)</t>
    </r>
  </si>
  <si>
    <r>
      <t>Indicator CH</t>
    </r>
    <r>
      <rPr>
        <b/>
        <vertAlign val="subscript"/>
        <sz val="11"/>
        <rFont val="Calibri"/>
        <family val="2"/>
        <scheme val="minor"/>
      </rPr>
      <t xml:space="preserve">4 </t>
    </r>
    <r>
      <rPr>
        <b/>
        <sz val="11"/>
        <rFont val="Calibri"/>
        <family val="2"/>
        <scheme val="minor"/>
      </rPr>
      <t>(10^3 Ton CH</t>
    </r>
    <r>
      <rPr>
        <b/>
        <vertAlign val="subscript"/>
        <sz val="11"/>
        <rFont val="Calibri"/>
        <family val="2"/>
        <scheme val="minor"/>
      </rPr>
      <t>4</t>
    </r>
    <r>
      <rPr>
        <b/>
        <sz val="11"/>
        <rFont val="Calibri"/>
        <family val="2"/>
        <scheme val="minor"/>
      </rPr>
      <t>/10^3 Ton HC)</t>
    </r>
  </si>
  <si>
    <r>
      <t>Indicator N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O(10^3 Ton N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O/10^3 Ton HC)</t>
    </r>
  </si>
  <si>
    <t>Total emssions indicator - (10^3 Ton CO2,equiv/10^3 Ton HC)</t>
  </si>
  <si>
    <t>Non-Hazardous Waste Generated (metric tons)</t>
  </si>
  <si>
    <t>Regulated Hazardous Waste Generated (metric tons)</t>
  </si>
  <si>
    <t>ARPEL Environmental Performance Benchmarking 2018 (2017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</si>
</sst>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0.0E+00"/>
    <numFmt numFmtId="166" formatCode="0.0E+00\ &quot;m3/10E3 Ton&quot;"/>
    <numFmt numFmtId="167" formatCode="0.0E+00\ &quot;t/10E9 Ton&quot;"/>
    <numFmt numFmtId="168" formatCode="0.0\ &quot;mgHC/L&quot;"/>
    <numFmt numFmtId="169" formatCode="0.0E+00\ &quot;m3/10E3Ton&quot;"/>
    <numFmt numFmtId="170" formatCode="0.0E+00\ &quot;t/10E6 Ton&quot;"/>
    <numFmt numFmtId="171" formatCode="0.0E+00\ &quot;TM/10E6 Ton&quot;"/>
  </numFmts>
  <fonts count="43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color indexed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indexed="12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indexed="10"/>
      <name val="Calibri"/>
      <family val="2"/>
      <scheme val="minor"/>
    </font>
    <font>
      <sz val="8"/>
      <color rgb="FF000000"/>
      <name val="Tahoma"/>
      <family val="2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vertAlign val="superscript"/>
      <sz val="12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mediumGray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0" fontId="8" fillId="0" borderId="0"/>
  </cellStyleXfs>
  <cellXfs count="573">
    <xf numFmtId="0" fontId="0" fillId="0" borderId="0" xfId="0"/>
    <xf numFmtId="0" fontId="5" fillId="0" borderId="0" xfId="0" applyFont="1" applyAlignment="1" applyProtection="1">
      <alignment vertical="center"/>
    </xf>
    <xf numFmtId="0" fontId="4" fillId="0" borderId="0" xfId="0" applyFont="1" applyProtection="1"/>
    <xf numFmtId="0" fontId="7" fillId="6" borderId="8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wrapText="1"/>
    </xf>
    <xf numFmtId="0" fontId="4" fillId="0" borderId="0" xfId="0" applyFont="1" applyFill="1" applyAlignment="1" applyProtection="1">
      <alignment wrapText="1"/>
    </xf>
    <xf numFmtId="0" fontId="6" fillId="0" borderId="12" xfId="0" applyFont="1" applyFill="1" applyBorder="1" applyAlignment="1" applyProtection="1">
      <alignment wrapText="1"/>
    </xf>
    <xf numFmtId="0" fontId="4" fillId="0" borderId="0" xfId="0" applyFont="1" applyFill="1" applyBorder="1" applyProtection="1"/>
    <xf numFmtId="3" fontId="7" fillId="6" borderId="4" xfId="0" applyNumberFormat="1" applyFont="1" applyFill="1" applyBorder="1" applyAlignment="1" applyProtection="1">
      <alignment horizontal="right" vertical="top" wrapText="1"/>
      <protection locked="0"/>
    </xf>
    <xf numFmtId="0" fontId="6" fillId="0" borderId="5" xfId="0" applyFont="1" applyBorder="1" applyAlignment="1" applyProtection="1"/>
    <xf numFmtId="0" fontId="5" fillId="0" borderId="0" xfId="0" applyFont="1" applyAlignment="1" applyProtection="1">
      <alignment horizontal="left" vertical="top" wrapText="1"/>
    </xf>
    <xf numFmtId="0" fontId="10" fillId="0" borderId="0" xfId="0" applyFont="1"/>
    <xf numFmtId="0" fontId="9" fillId="0" borderId="0" xfId="0" applyFont="1" applyAlignment="1">
      <alignment vertical="center" wrapText="1"/>
    </xf>
    <xf numFmtId="0" fontId="14" fillId="11" borderId="0" xfId="0" applyFont="1" applyFill="1" applyAlignment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0" fontId="15" fillId="0" borderId="0" xfId="0" applyFont="1" applyAlignment="1" applyProtection="1">
      <alignment wrapText="1"/>
    </xf>
    <xf numFmtId="0" fontId="13" fillId="0" borderId="0" xfId="0" applyFont="1" applyAlignment="1" applyProtection="1">
      <alignment horizontal="justify"/>
    </xf>
    <xf numFmtId="0" fontId="4" fillId="0" borderId="0" xfId="0" applyFont="1" applyBorder="1" applyAlignment="1" applyProtection="1">
      <alignment horizontal="center" vertical="top" wrapText="1"/>
    </xf>
    <xf numFmtId="0" fontId="13" fillId="0" borderId="0" xfId="0" applyFont="1" applyAlignment="1" applyProtection="1"/>
    <xf numFmtId="0" fontId="10" fillId="0" borderId="0" xfId="0" applyFont="1" applyBorder="1" applyProtection="1"/>
    <xf numFmtId="0" fontId="10" fillId="0" borderId="0" xfId="0" applyFont="1" applyAlignment="1" applyProtection="1"/>
    <xf numFmtId="0" fontId="10" fillId="0" borderId="0" xfId="0" applyFont="1" applyBorder="1" applyAlignment="1" applyProtection="1"/>
    <xf numFmtId="0" fontId="10" fillId="0" borderId="0" xfId="0" applyFont="1" applyFill="1" applyBorder="1" applyProtection="1"/>
    <xf numFmtId="3" fontId="10" fillId="0" borderId="0" xfId="0" applyNumberFormat="1" applyFont="1" applyProtection="1"/>
    <xf numFmtId="1" fontId="10" fillId="0" borderId="0" xfId="0" applyNumberFormat="1" applyFont="1" applyBorder="1" applyAlignment="1" applyProtection="1">
      <alignment horizontal="right"/>
    </xf>
    <xf numFmtId="0" fontId="10" fillId="2" borderId="2" xfId="0" applyFont="1" applyFill="1" applyBorder="1" applyAlignment="1" applyProtection="1">
      <protection locked="0"/>
    </xf>
    <xf numFmtId="0" fontId="10" fillId="3" borderId="2" xfId="0" applyFont="1" applyFill="1" applyBorder="1" applyProtection="1">
      <protection locked="0"/>
    </xf>
    <xf numFmtId="0" fontId="14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Protection="1"/>
    <xf numFmtId="0" fontId="3" fillId="10" borderId="2" xfId="0" applyFont="1" applyFill="1" applyBorder="1" applyAlignment="1" applyProtection="1">
      <alignment horizontal="center" vertical="top" wrapText="1"/>
    </xf>
    <xf numFmtId="0" fontId="3" fillId="10" borderId="8" xfId="0" applyFont="1" applyFill="1" applyBorder="1" applyAlignment="1" applyProtection="1">
      <alignment horizontal="center" vertical="top" wrapText="1"/>
    </xf>
    <xf numFmtId="3" fontId="4" fillId="15" borderId="4" xfId="0" applyNumberFormat="1" applyFont="1" applyFill="1" applyBorder="1" applyAlignment="1" applyProtection="1">
      <alignment horizontal="right" vertical="top" wrapText="1"/>
      <protection locked="0"/>
    </xf>
    <xf numFmtId="0" fontId="16" fillId="13" borderId="2" xfId="0" applyFont="1" applyFill="1" applyBorder="1" applyAlignment="1" applyProtection="1">
      <alignment horizontal="justify" vertical="top" wrapText="1"/>
    </xf>
    <xf numFmtId="0" fontId="16" fillId="13" borderId="1" xfId="0" applyFont="1" applyFill="1" applyBorder="1" applyAlignment="1" applyProtection="1">
      <alignment horizontal="justify" vertical="top" wrapText="1"/>
    </xf>
    <xf numFmtId="0" fontId="12" fillId="0" borderId="0" xfId="0" applyFont="1" applyFill="1" applyBorder="1" applyAlignment="1" applyProtection="1">
      <alignment vertical="top" wrapText="1"/>
    </xf>
    <xf numFmtId="0" fontId="10" fillId="0" borderId="0" xfId="0" applyFont="1" applyFill="1" applyAlignment="1" applyProtection="1"/>
    <xf numFmtId="0" fontId="14" fillId="0" borderId="0" xfId="0" applyFont="1" applyFill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justify" vertical="top" wrapText="1"/>
    </xf>
    <xf numFmtId="0" fontId="12" fillId="0" borderId="0" xfId="0" applyFont="1" applyFill="1" applyAlignment="1" applyProtection="1">
      <alignment wrapText="1"/>
    </xf>
    <xf numFmtId="0" fontId="9" fillId="11" borderId="0" xfId="0" applyFont="1" applyFill="1" applyAlignment="1" applyProtection="1">
      <alignment vertical="center"/>
    </xf>
    <xf numFmtId="0" fontId="14" fillId="11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vertical="top" wrapText="1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166" fontId="4" fillId="0" borderId="0" xfId="0" applyNumberFormat="1" applyFont="1" applyFill="1" applyBorder="1" applyAlignment="1" applyProtection="1">
      <alignment horizontal="right" vertical="top" wrapText="1"/>
      <protection locked="0"/>
    </xf>
    <xf numFmtId="168" fontId="4" fillId="0" borderId="0" xfId="0" applyNumberFormat="1" applyFont="1" applyFill="1" applyBorder="1" applyAlignment="1" applyProtection="1">
      <alignment horizontal="right"/>
      <protection locked="0"/>
    </xf>
    <xf numFmtId="0" fontId="5" fillId="11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3" fillId="10" borderId="8" xfId="0" applyFont="1" applyFill="1" applyBorder="1" applyAlignment="1" applyProtection="1">
      <alignment horizontal="center" vertical="center" wrapText="1"/>
    </xf>
    <xf numFmtId="0" fontId="7" fillId="19" borderId="2" xfId="0" applyFont="1" applyFill="1" applyBorder="1" applyAlignment="1" applyProtection="1">
      <alignment horizontal="justify" vertical="top" wrapText="1"/>
    </xf>
    <xf numFmtId="164" fontId="4" fillId="15" borderId="4" xfId="0" applyNumberFormat="1" applyFont="1" applyFill="1" applyBorder="1" applyAlignment="1" applyProtection="1">
      <alignment horizontal="right" vertical="top" wrapText="1"/>
      <protection locked="0"/>
    </xf>
    <xf numFmtId="0" fontId="12" fillId="0" borderId="0" xfId="0" applyFont="1" applyBorder="1" applyAlignment="1" applyProtection="1">
      <alignment vertical="center" wrapText="1"/>
    </xf>
    <xf numFmtId="0" fontId="4" fillId="0" borderId="0" xfId="0" applyFont="1"/>
    <xf numFmtId="0" fontId="4" fillId="11" borderId="0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7" fillId="0" borderId="0" xfId="0" applyFont="1" applyAlignment="1" applyProtection="1"/>
    <xf numFmtId="0" fontId="6" fillId="0" borderId="0" xfId="0" applyFont="1" applyFill="1" applyAlignment="1" applyProtection="1"/>
    <xf numFmtId="0" fontId="7" fillId="0" borderId="0" xfId="0" applyFont="1" applyFill="1" applyAlignment="1" applyProtection="1"/>
    <xf numFmtId="0" fontId="6" fillId="0" borderId="0" xfId="0" applyFont="1" applyBorder="1" applyAlignment="1" applyProtection="1">
      <alignment horizontal="center" wrapText="1"/>
    </xf>
    <xf numFmtId="0" fontId="3" fillId="10" borderId="9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3" fillId="10" borderId="8" xfId="0" applyFont="1" applyFill="1" applyBorder="1" applyAlignment="1" applyProtection="1">
      <alignment horizontal="center" vertical="center"/>
    </xf>
    <xf numFmtId="0" fontId="4" fillId="13" borderId="17" xfId="0" applyFont="1" applyFill="1" applyBorder="1" applyAlignment="1" applyProtection="1">
      <alignment horizontal="center"/>
    </xf>
    <xf numFmtId="0" fontId="4" fillId="13" borderId="20" xfId="0" applyFont="1" applyFill="1" applyBorder="1" applyAlignment="1" applyProtection="1">
      <alignment horizontal="center"/>
    </xf>
    <xf numFmtId="0" fontId="4" fillId="13" borderId="29" xfId="0" applyFont="1" applyFill="1" applyBorder="1" applyAlignment="1" applyProtection="1">
      <alignment horizontal="center"/>
    </xf>
    <xf numFmtId="0" fontId="4" fillId="13" borderId="18" xfId="0" applyFont="1" applyFill="1" applyBorder="1" applyAlignment="1" applyProtection="1">
      <alignment horizontal="center"/>
    </xf>
    <xf numFmtId="0" fontId="4" fillId="13" borderId="21" xfId="0" applyFont="1" applyFill="1" applyBorder="1" applyAlignment="1" applyProtection="1">
      <alignment horizontal="center"/>
    </xf>
    <xf numFmtId="0" fontId="4" fillId="17" borderId="29" xfId="0" applyFont="1" applyFill="1" applyBorder="1" applyAlignment="1" applyProtection="1">
      <alignment horizontal="center"/>
    </xf>
    <xf numFmtId="0" fontId="4" fillId="17" borderId="18" xfId="0" applyFont="1" applyFill="1" applyBorder="1" applyAlignment="1" applyProtection="1">
      <alignment horizontal="center"/>
    </xf>
    <xf numFmtId="0" fontId="4" fillId="17" borderId="21" xfId="0" applyFont="1" applyFill="1" applyBorder="1" applyAlignment="1" applyProtection="1">
      <alignment horizontal="center"/>
    </xf>
    <xf numFmtId="0" fontId="4" fillId="18" borderId="29" xfId="0" applyFont="1" applyFill="1" applyBorder="1" applyAlignment="1" applyProtection="1">
      <alignment horizontal="center"/>
    </xf>
    <xf numFmtId="0" fontId="4" fillId="18" borderId="18" xfId="0" applyFont="1" applyFill="1" applyBorder="1" applyAlignment="1" applyProtection="1">
      <alignment horizontal="center"/>
    </xf>
    <xf numFmtId="0" fontId="4" fillId="18" borderId="21" xfId="0" applyFont="1" applyFill="1" applyBorder="1" applyAlignment="1" applyProtection="1">
      <alignment horizontal="center"/>
    </xf>
    <xf numFmtId="0" fontId="4" fillId="22" borderId="29" xfId="0" applyFont="1" applyFill="1" applyBorder="1" applyAlignment="1" applyProtection="1">
      <alignment horizontal="center"/>
    </xf>
    <xf numFmtId="0" fontId="4" fillId="22" borderId="18" xfId="0" applyFont="1" applyFill="1" applyBorder="1" applyAlignment="1" applyProtection="1">
      <alignment horizontal="center"/>
    </xf>
    <xf numFmtId="0" fontId="4" fillId="22" borderId="21" xfId="0" applyFont="1" applyFill="1" applyBorder="1" applyAlignment="1" applyProtection="1">
      <alignment horizontal="center"/>
    </xf>
    <xf numFmtId="0" fontId="4" fillId="9" borderId="29" xfId="0" applyFont="1" applyFill="1" applyBorder="1" applyAlignment="1" applyProtection="1">
      <alignment horizontal="center"/>
    </xf>
    <xf numFmtId="0" fontId="4" fillId="9" borderId="18" xfId="0" applyFont="1" applyFill="1" applyBorder="1" applyAlignment="1" applyProtection="1">
      <alignment horizontal="center"/>
    </xf>
    <xf numFmtId="0" fontId="4" fillId="9" borderId="21" xfId="0" applyFont="1" applyFill="1" applyBorder="1" applyAlignment="1" applyProtection="1">
      <alignment horizontal="center"/>
    </xf>
    <xf numFmtId="0" fontId="4" fillId="16" borderId="30" xfId="0" applyFont="1" applyFill="1" applyBorder="1" applyAlignment="1" applyProtection="1">
      <alignment horizontal="center"/>
    </xf>
    <xf numFmtId="0" fontId="4" fillId="16" borderId="19" xfId="0" applyFont="1" applyFill="1" applyBorder="1" applyAlignment="1" applyProtection="1">
      <alignment horizontal="center"/>
    </xf>
    <xf numFmtId="0" fontId="4" fillId="16" borderId="22" xfId="0" applyFont="1" applyFill="1" applyBorder="1" applyAlignment="1" applyProtection="1">
      <alignment horizontal="center"/>
    </xf>
    <xf numFmtId="0" fontId="7" fillId="6" borderId="2" xfId="0" applyFont="1" applyFill="1" applyBorder="1" applyAlignment="1" applyProtection="1">
      <alignment horizontal="center" vertical="center" wrapText="1"/>
    </xf>
    <xf numFmtId="0" fontId="4" fillId="13" borderId="24" xfId="0" applyFont="1" applyFill="1" applyBorder="1" applyAlignment="1" applyProtection="1">
      <alignment horizontal="center"/>
    </xf>
    <xf numFmtId="0" fontId="4" fillId="21" borderId="2" xfId="0" applyFont="1" applyFill="1" applyBorder="1" applyAlignment="1" applyProtection="1">
      <alignment horizontal="center"/>
    </xf>
    <xf numFmtId="165" fontId="4" fillId="0" borderId="0" xfId="0" applyNumberFormat="1" applyFont="1" applyFill="1" applyBorder="1" applyAlignment="1" applyProtection="1">
      <alignment horizontal="right" wrapText="1"/>
      <protection locked="0"/>
    </xf>
    <xf numFmtId="0" fontId="7" fillId="0" borderId="0" xfId="0" applyFont="1" applyBorder="1" applyAlignment="1" applyProtection="1">
      <alignment vertical="center"/>
    </xf>
    <xf numFmtId="0" fontId="7" fillId="17" borderId="2" xfId="0" applyFont="1" applyFill="1" applyBorder="1" applyAlignment="1" applyProtection="1">
      <alignment horizontal="center" vertical="top" wrapText="1"/>
    </xf>
    <xf numFmtId="0" fontId="7" fillId="17" borderId="4" xfId="0" applyFont="1" applyFill="1" applyBorder="1" applyAlignment="1" applyProtection="1">
      <alignment horizontal="center" vertical="top" wrapText="1"/>
    </xf>
    <xf numFmtId="0" fontId="7" fillId="17" borderId="5" xfId="0" applyFont="1" applyFill="1" applyBorder="1" applyAlignment="1" applyProtection="1">
      <alignment horizontal="center" vertical="top" wrapText="1"/>
    </xf>
    <xf numFmtId="0" fontId="7" fillId="18" borderId="2" xfId="0" applyFont="1" applyFill="1" applyBorder="1" applyAlignment="1" applyProtection="1">
      <alignment horizontal="center" vertical="center"/>
    </xf>
    <xf numFmtId="0" fontId="7" fillId="18" borderId="2" xfId="0" applyFont="1" applyFill="1" applyBorder="1" applyAlignment="1" applyProtection="1">
      <alignment horizontal="center" vertical="top" wrapText="1"/>
    </xf>
    <xf numFmtId="0" fontId="7" fillId="22" borderId="2" xfId="0" applyFont="1" applyFill="1" applyBorder="1" applyAlignment="1" applyProtection="1">
      <alignment horizontal="center" vertical="center"/>
    </xf>
    <xf numFmtId="0" fontId="7" fillId="22" borderId="2" xfId="0" applyFont="1" applyFill="1" applyBorder="1" applyAlignment="1" applyProtection="1">
      <alignment horizontal="center" vertical="top" wrapText="1"/>
    </xf>
    <xf numFmtId="0" fontId="7" fillId="22" borderId="8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top" wrapText="1"/>
    </xf>
    <xf numFmtId="0" fontId="7" fillId="16" borderId="2" xfId="0" applyFont="1" applyFill="1" applyBorder="1" applyAlignment="1" applyProtection="1">
      <alignment horizontal="center" vertical="center"/>
    </xf>
    <xf numFmtId="0" fontId="7" fillId="16" borderId="2" xfId="0" applyFont="1" applyFill="1" applyBorder="1" applyAlignment="1" applyProtection="1">
      <alignment horizontal="center" vertical="top" wrapText="1"/>
    </xf>
    <xf numFmtId="0" fontId="7" fillId="17" borderId="8" xfId="0" applyFont="1" applyFill="1" applyBorder="1" applyAlignment="1" applyProtection="1">
      <alignment horizontal="center" vertical="top" wrapText="1"/>
    </xf>
    <xf numFmtId="0" fontId="7" fillId="16" borderId="8" xfId="0" applyFont="1" applyFill="1" applyBorder="1" applyAlignment="1" applyProtection="1">
      <alignment horizontal="center" vertical="center"/>
    </xf>
    <xf numFmtId="0" fontId="3" fillId="10" borderId="2" xfId="0" applyFont="1" applyFill="1" applyBorder="1" applyAlignment="1" applyProtection="1">
      <alignment horizontal="center" vertical="center" wrapText="1"/>
    </xf>
    <xf numFmtId="0" fontId="7" fillId="13" borderId="27" xfId="0" applyFont="1" applyFill="1" applyBorder="1" applyAlignment="1" applyProtection="1">
      <alignment horizontal="left" vertical="center" wrapText="1"/>
    </xf>
    <xf numFmtId="0" fontId="7" fillId="13" borderId="26" xfId="0" applyFont="1" applyFill="1" applyBorder="1" applyAlignment="1" applyProtection="1">
      <alignment horizontal="left" vertical="center" wrapText="1"/>
    </xf>
    <xf numFmtId="0" fontId="7" fillId="6" borderId="26" xfId="0" applyFont="1" applyFill="1" applyBorder="1" applyAlignment="1" applyProtection="1">
      <alignment horizontal="left" vertical="center" wrapText="1"/>
    </xf>
    <xf numFmtId="0" fontId="7" fillId="17" borderId="26" xfId="0" applyFont="1" applyFill="1" applyBorder="1" applyAlignment="1" applyProtection="1">
      <alignment horizontal="left" vertical="top" wrapText="1"/>
    </xf>
    <xf numFmtId="0" fontId="7" fillId="18" borderId="26" xfId="0" applyFont="1" applyFill="1" applyBorder="1" applyAlignment="1" applyProtection="1">
      <alignment horizontal="left" vertical="top" wrapText="1"/>
    </xf>
    <xf numFmtId="0" fontId="7" fillId="22" borderId="26" xfId="0" applyFont="1" applyFill="1" applyBorder="1" applyAlignment="1" applyProtection="1">
      <alignment horizontal="left" vertical="top" wrapText="1"/>
    </xf>
    <xf numFmtId="0" fontId="7" fillId="9" borderId="26" xfId="0" applyFont="1" applyFill="1" applyBorder="1" applyAlignment="1" applyProtection="1">
      <alignment horizontal="left" vertical="top" wrapText="1"/>
    </xf>
    <xf numFmtId="0" fontId="7" fillId="16" borderId="28" xfId="0" applyFont="1" applyFill="1" applyBorder="1" applyAlignment="1" applyProtection="1">
      <alignment horizontal="left" vertical="top" wrapText="1"/>
    </xf>
    <xf numFmtId="0" fontId="4" fillId="16" borderId="32" xfId="0" applyFont="1" applyFill="1" applyBorder="1" applyAlignment="1" applyProtection="1">
      <alignment horizontal="right" vertical="top" wrapText="1"/>
      <protection locked="0"/>
    </xf>
    <xf numFmtId="0" fontId="7" fillId="5" borderId="32" xfId="0" applyFont="1" applyFill="1" applyBorder="1" applyAlignment="1" applyProtection="1">
      <alignment horizontal="right" vertical="top" wrapText="1"/>
      <protection locked="0"/>
    </xf>
    <xf numFmtId="0" fontId="7" fillId="5" borderId="33" xfId="0" applyFont="1" applyFill="1" applyBorder="1" applyAlignment="1" applyProtection="1">
      <alignment horizontal="right" vertical="top" wrapText="1"/>
      <protection locked="0"/>
    </xf>
    <xf numFmtId="0" fontId="4" fillId="9" borderId="32" xfId="0" applyFont="1" applyFill="1" applyBorder="1" applyAlignment="1" applyProtection="1">
      <alignment horizontal="right" vertical="top" wrapText="1"/>
      <protection locked="0"/>
    </xf>
    <xf numFmtId="0" fontId="4" fillId="22" borderId="32" xfId="0" applyFont="1" applyFill="1" applyBorder="1" applyAlignment="1" applyProtection="1">
      <alignment horizontal="right" vertical="top" wrapText="1"/>
      <protection locked="0"/>
    </xf>
    <xf numFmtId="0" fontId="4" fillId="18" borderId="32" xfId="0" applyFont="1" applyFill="1" applyBorder="1" applyAlignment="1" applyProtection="1">
      <alignment horizontal="right" vertical="top" wrapText="1"/>
      <protection locked="0"/>
    </xf>
    <xf numFmtId="0" fontId="4" fillId="17" borderId="32" xfId="0" applyFont="1" applyFill="1" applyBorder="1" applyAlignment="1" applyProtection="1">
      <alignment horizontal="right" vertical="top" wrapText="1"/>
      <protection locked="0"/>
    </xf>
    <xf numFmtId="0" fontId="7" fillId="13" borderId="4" xfId="0" applyFont="1" applyFill="1" applyBorder="1" applyAlignment="1" applyProtection="1">
      <alignment horizontal="center" vertical="top" wrapText="1"/>
    </xf>
    <xf numFmtId="0" fontId="4" fillId="13" borderId="32" xfId="0" applyFont="1" applyFill="1" applyBorder="1" applyAlignment="1" applyProtection="1">
      <alignment horizontal="right" vertical="top" wrapText="1"/>
      <protection locked="0"/>
    </xf>
    <xf numFmtId="0" fontId="7" fillId="13" borderId="2" xfId="0" applyFont="1" applyFill="1" applyBorder="1" applyAlignment="1" applyProtection="1">
      <alignment horizontal="center" vertical="top" wrapText="1"/>
    </xf>
    <xf numFmtId="0" fontId="7" fillId="13" borderId="5" xfId="0" applyFont="1" applyFill="1" applyBorder="1" applyAlignment="1" applyProtection="1">
      <alignment horizontal="center" vertical="top" wrapText="1"/>
    </xf>
    <xf numFmtId="0" fontId="7" fillId="6" borderId="2" xfId="0" applyFont="1" applyFill="1" applyBorder="1" applyAlignment="1" applyProtection="1">
      <alignment horizontal="center" vertical="center"/>
    </xf>
    <xf numFmtId="0" fontId="7" fillId="6" borderId="2" xfId="0" applyFont="1" applyFill="1" applyBorder="1" applyAlignment="1" applyProtection="1">
      <alignment horizontal="center" vertical="top" wrapText="1"/>
    </xf>
    <xf numFmtId="0" fontId="4" fillId="21" borderId="32" xfId="0" applyFont="1" applyFill="1" applyBorder="1" applyAlignment="1" applyProtection="1">
      <alignment horizontal="right" vertical="top" wrapText="1"/>
      <protection locked="0"/>
    </xf>
    <xf numFmtId="0" fontId="4" fillId="16" borderId="7" xfId="0" applyFont="1" applyFill="1" applyBorder="1" applyProtection="1"/>
    <xf numFmtId="0" fontId="4" fillId="16" borderId="1" xfId="0" applyFont="1" applyFill="1" applyBorder="1" applyProtection="1"/>
    <xf numFmtId="0" fontId="4" fillId="13" borderId="1" xfId="0" applyFont="1" applyFill="1" applyBorder="1" applyAlignment="1" applyProtection="1">
      <alignment horizontal="left" vertical="top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13" borderId="8" xfId="0" applyFont="1" applyFill="1" applyBorder="1" applyAlignment="1" applyProtection="1">
      <alignment horizontal="center" vertical="top" wrapText="1"/>
    </xf>
    <xf numFmtId="0" fontId="6" fillId="0" borderId="0" xfId="0" applyFont="1" applyAlignment="1" applyProtection="1">
      <alignment horizontal="justify"/>
      <protection locked="0"/>
    </xf>
    <xf numFmtId="0" fontId="4" fillId="0" borderId="0" xfId="0" applyFont="1" applyProtection="1">
      <protection locked="0"/>
    </xf>
    <xf numFmtId="0" fontId="7" fillId="12" borderId="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7" fillId="12" borderId="1" xfId="0" applyFont="1" applyFill="1" applyBorder="1" applyAlignment="1" applyProtection="1">
      <alignment horizontal="left" vertical="center" wrapText="1"/>
      <protection locked="0"/>
    </xf>
    <xf numFmtId="0" fontId="7" fillId="12" borderId="3" xfId="0" applyFont="1" applyFill="1" applyBorder="1" applyAlignment="1" applyProtection="1">
      <alignment horizontal="left" vertical="center" wrapText="1"/>
      <protection locked="0"/>
    </xf>
    <xf numFmtId="0" fontId="7" fillId="12" borderId="2" xfId="0" applyFont="1" applyFill="1" applyBorder="1" applyAlignment="1" applyProtection="1">
      <alignment horizontal="justify" vertical="top" wrapText="1"/>
      <protection locked="0"/>
    </xf>
    <xf numFmtId="0" fontId="7" fillId="12" borderId="1" xfId="0" applyFont="1" applyFill="1" applyBorder="1" applyAlignment="1" applyProtection="1">
      <alignment horizontal="justify" vertical="top" wrapText="1"/>
      <protection locked="0"/>
    </xf>
    <xf numFmtId="0" fontId="4" fillId="0" borderId="0" xfId="0" applyFont="1" applyAlignment="1">
      <alignment horizontal="center"/>
    </xf>
    <xf numFmtId="3" fontId="4" fillId="15" borderId="4" xfId="0" applyNumberFormat="1" applyFont="1" applyFill="1" applyBorder="1" applyAlignment="1" applyProtection="1">
      <alignment horizontal="center" vertical="top" wrapText="1"/>
      <protection locked="0"/>
    </xf>
    <xf numFmtId="0" fontId="4" fillId="13" borderId="7" xfId="0" applyFont="1" applyFill="1" applyBorder="1" applyProtection="1"/>
    <xf numFmtId="0" fontId="4" fillId="13" borderId="1" xfId="0" applyFont="1" applyFill="1" applyBorder="1" applyProtection="1"/>
    <xf numFmtId="0" fontId="4" fillId="6" borderId="7" xfId="0" applyFont="1" applyFill="1" applyBorder="1" applyProtection="1"/>
    <xf numFmtId="0" fontId="4" fillId="6" borderId="1" xfId="0" applyFont="1" applyFill="1" applyBorder="1" applyProtection="1"/>
    <xf numFmtId="0" fontId="4" fillId="17" borderId="7" xfId="0" applyFont="1" applyFill="1" applyBorder="1" applyProtection="1"/>
    <xf numFmtId="0" fontId="4" fillId="17" borderId="1" xfId="0" applyFont="1" applyFill="1" applyBorder="1" applyProtection="1"/>
    <xf numFmtId="0" fontId="4" fillId="18" borderId="7" xfId="0" applyFont="1" applyFill="1" applyBorder="1" applyProtection="1"/>
    <xf numFmtId="0" fontId="4" fillId="18" borderId="1" xfId="0" applyFont="1" applyFill="1" applyBorder="1" applyProtection="1"/>
    <xf numFmtId="0" fontId="4" fillId="22" borderId="7" xfId="0" applyFont="1" applyFill="1" applyBorder="1" applyProtection="1"/>
    <xf numFmtId="0" fontId="4" fillId="22" borderId="1" xfId="0" applyFont="1" applyFill="1" applyBorder="1" applyProtection="1"/>
    <xf numFmtId="0" fontId="4" fillId="9" borderId="7" xfId="0" applyFont="1" applyFill="1" applyBorder="1" applyProtection="1"/>
    <xf numFmtId="0" fontId="4" fillId="9" borderId="1" xfId="0" applyFont="1" applyFill="1" applyBorder="1" applyProtection="1"/>
    <xf numFmtId="0" fontId="7" fillId="21" borderId="35" xfId="0" applyFont="1" applyFill="1" applyBorder="1" applyAlignment="1" applyProtection="1">
      <alignment horizontal="right" vertical="top" wrapText="1"/>
      <protection locked="0"/>
    </xf>
    <xf numFmtId="0" fontId="7" fillId="5" borderId="35" xfId="0" applyFont="1" applyFill="1" applyBorder="1" applyAlignment="1" applyProtection="1">
      <alignment horizontal="right" vertical="top" wrapText="1"/>
      <protection locked="0"/>
    </xf>
    <xf numFmtId="0" fontId="7" fillId="5" borderId="36" xfId="0" applyFont="1" applyFill="1" applyBorder="1" applyAlignment="1" applyProtection="1">
      <alignment horizontal="right" vertical="top" wrapText="1"/>
      <protection locked="0"/>
    </xf>
    <xf numFmtId="0" fontId="7" fillId="16" borderId="29" xfId="0" applyFont="1" applyFill="1" applyBorder="1" applyAlignment="1" applyProtection="1">
      <alignment horizontal="left" vertical="top" wrapText="1"/>
    </xf>
    <xf numFmtId="0" fontId="7" fillId="5" borderId="6" xfId="0" applyFont="1" applyFill="1" applyBorder="1" applyAlignment="1" applyProtection="1">
      <alignment horizontal="left" vertical="top" wrapText="1"/>
    </xf>
    <xf numFmtId="0" fontId="4" fillId="16" borderId="31" xfId="0" applyFont="1" applyFill="1" applyBorder="1" applyAlignment="1" applyProtection="1">
      <alignment horizontal="right" vertical="top" wrapText="1"/>
      <protection locked="0"/>
    </xf>
    <xf numFmtId="0" fontId="7" fillId="5" borderId="34" xfId="0" applyFont="1" applyFill="1" applyBorder="1" applyAlignment="1" applyProtection="1">
      <alignment horizontal="right" vertical="top" wrapText="1"/>
      <protection locked="0"/>
    </xf>
    <xf numFmtId="0" fontId="7" fillId="9" borderId="29" xfId="0" applyFont="1" applyFill="1" applyBorder="1" applyAlignment="1" applyProtection="1">
      <alignment horizontal="left" vertical="top" wrapText="1"/>
    </xf>
    <xf numFmtId="0" fontId="4" fillId="9" borderId="31" xfId="0" applyFont="1" applyFill="1" applyBorder="1" applyAlignment="1" applyProtection="1">
      <alignment horizontal="right" vertical="top" wrapText="1"/>
      <protection locked="0"/>
    </xf>
    <xf numFmtId="0" fontId="7" fillId="22" borderId="29" xfId="0" applyFont="1" applyFill="1" applyBorder="1" applyAlignment="1" applyProtection="1">
      <alignment horizontal="left" vertical="top" wrapText="1"/>
    </xf>
    <xf numFmtId="0" fontId="4" fillId="22" borderId="31" xfId="0" applyFont="1" applyFill="1" applyBorder="1" applyAlignment="1" applyProtection="1">
      <alignment horizontal="right" vertical="top" wrapText="1"/>
      <protection locked="0"/>
    </xf>
    <xf numFmtId="0" fontId="7" fillId="18" borderId="29" xfId="0" applyFont="1" applyFill="1" applyBorder="1" applyAlignment="1" applyProtection="1">
      <alignment horizontal="left" vertical="top" wrapText="1"/>
    </xf>
    <xf numFmtId="0" fontId="4" fillId="18" borderId="31" xfId="0" applyFont="1" applyFill="1" applyBorder="1" applyAlignment="1" applyProtection="1">
      <alignment horizontal="right" vertical="top" wrapText="1"/>
      <protection locked="0"/>
    </xf>
    <xf numFmtId="0" fontId="7" fillId="17" borderId="29" xfId="0" applyFont="1" applyFill="1" applyBorder="1" applyAlignment="1" applyProtection="1">
      <alignment horizontal="left" vertical="top" wrapText="1"/>
    </xf>
    <xf numFmtId="0" fontId="4" fillId="17" borderId="31" xfId="0" applyFont="1" applyFill="1" applyBorder="1" applyAlignment="1" applyProtection="1">
      <alignment horizontal="right" vertical="top" wrapText="1"/>
      <protection locked="0"/>
    </xf>
    <xf numFmtId="0" fontId="7" fillId="13" borderId="29" xfId="0" applyFont="1" applyFill="1" applyBorder="1" applyAlignment="1" applyProtection="1">
      <alignment horizontal="left" vertical="top" wrapText="1"/>
    </xf>
    <xf numFmtId="0" fontId="4" fillId="13" borderId="31" xfId="0" applyFont="1" applyFill="1" applyBorder="1" applyAlignment="1" applyProtection="1">
      <alignment horizontal="right" vertical="top" wrapText="1"/>
      <protection locked="0"/>
    </xf>
    <xf numFmtId="0" fontId="7" fillId="6" borderId="29" xfId="0" applyFont="1" applyFill="1" applyBorder="1" applyAlignment="1" applyProtection="1">
      <alignment horizontal="left" vertical="top" wrapText="1"/>
    </xf>
    <xf numFmtId="0" fontId="4" fillId="21" borderId="31" xfId="0" applyFont="1" applyFill="1" applyBorder="1" applyAlignment="1" applyProtection="1">
      <alignment horizontal="right" vertical="top" wrapText="1"/>
      <protection locked="0"/>
    </xf>
    <xf numFmtId="40" fontId="4" fillId="21" borderId="2" xfId="0" applyNumberFormat="1" applyFont="1" applyFill="1" applyBorder="1" applyAlignment="1" applyProtection="1">
      <alignment horizontal="center"/>
    </xf>
    <xf numFmtId="40" fontId="4" fillId="6" borderId="20" xfId="0" applyNumberFormat="1" applyFont="1" applyFill="1" applyBorder="1" applyAlignment="1" applyProtection="1">
      <alignment horizontal="center"/>
    </xf>
    <xf numFmtId="40" fontId="4" fillId="6" borderId="25" xfId="0" applyNumberFormat="1" applyFont="1" applyFill="1" applyBorder="1" applyAlignment="1" applyProtection="1">
      <alignment horizontal="center"/>
    </xf>
    <xf numFmtId="40" fontId="4" fillId="21" borderId="27" xfId="0" applyNumberFormat="1" applyFont="1" applyFill="1" applyBorder="1" applyAlignment="1" applyProtection="1">
      <alignment horizontal="center"/>
    </xf>
    <xf numFmtId="40" fontId="4" fillId="6" borderId="27" xfId="0" applyNumberFormat="1" applyFont="1" applyFill="1" applyBorder="1" applyAlignment="1" applyProtection="1">
      <alignment horizontal="center"/>
    </xf>
    <xf numFmtId="40" fontId="4" fillId="6" borderId="23" xfId="0" applyNumberFormat="1" applyFont="1" applyFill="1" applyBorder="1" applyAlignment="1" applyProtection="1">
      <alignment horizontal="center"/>
    </xf>
    <xf numFmtId="40" fontId="4" fillId="6" borderId="21" xfId="0" applyNumberFormat="1" applyFont="1" applyFill="1" applyBorder="1" applyAlignment="1" applyProtection="1">
      <alignment horizontal="center"/>
    </xf>
    <xf numFmtId="40" fontId="4" fillId="6" borderId="26" xfId="0" applyNumberFormat="1" applyFont="1" applyFill="1" applyBorder="1" applyAlignment="1" applyProtection="1">
      <alignment horizontal="center"/>
    </xf>
    <xf numFmtId="40" fontId="4" fillId="6" borderId="28" xfId="0" applyNumberFormat="1" applyFont="1" applyFill="1" applyBorder="1" applyAlignment="1" applyProtection="1">
      <alignment horizontal="center"/>
    </xf>
    <xf numFmtId="40" fontId="4" fillId="6" borderId="22" xfId="0" applyNumberFormat="1" applyFont="1" applyFill="1" applyBorder="1" applyAlignment="1" applyProtection="1">
      <alignment horizontal="center"/>
    </xf>
    <xf numFmtId="40" fontId="4" fillId="6" borderId="1" xfId="0" applyNumberFormat="1" applyFont="1" applyFill="1" applyBorder="1" applyAlignment="1" applyProtection="1">
      <alignment horizontal="center"/>
    </xf>
    <xf numFmtId="0" fontId="22" fillId="0" borderId="0" xfId="0" applyFont="1" applyProtection="1"/>
    <xf numFmtId="0" fontId="17" fillId="6" borderId="2" xfId="0" applyFont="1" applyFill="1" applyBorder="1" applyAlignment="1" applyProtection="1">
      <alignment horizontal="left" vertical="top" wrapText="1"/>
    </xf>
    <xf numFmtId="0" fontId="17" fillId="28" borderId="1" xfId="0" applyFont="1" applyFill="1" applyBorder="1" applyAlignment="1" applyProtection="1">
      <alignment horizontal="justify" vertical="top" wrapText="1"/>
    </xf>
    <xf numFmtId="0" fontId="17" fillId="28" borderId="7" xfId="0" applyFont="1" applyFill="1" applyBorder="1" applyAlignment="1" applyProtection="1">
      <alignment horizontal="justify" vertical="top" wrapText="1"/>
    </xf>
    <xf numFmtId="3" fontId="4" fillId="28" borderId="4" xfId="0" applyNumberFormat="1" applyFont="1" applyFill="1" applyBorder="1" applyAlignment="1" applyProtection="1">
      <alignment horizontal="right" vertical="top" wrapText="1"/>
      <protection locked="0"/>
    </xf>
    <xf numFmtId="3" fontId="7" fillId="28" borderId="4" xfId="0" applyNumberFormat="1" applyFont="1" applyFill="1" applyBorder="1" applyAlignment="1" applyProtection="1">
      <alignment horizontal="right" vertical="top" wrapText="1"/>
      <protection locked="0"/>
    </xf>
    <xf numFmtId="3" fontId="7" fillId="28" borderId="4" xfId="0" applyNumberFormat="1" applyFont="1" applyFill="1" applyBorder="1" applyAlignment="1" applyProtection="1">
      <alignment horizontal="center" vertical="top" wrapText="1"/>
      <protection locked="0"/>
    </xf>
    <xf numFmtId="0" fontId="7" fillId="28" borderId="2" xfId="0" applyFont="1" applyFill="1" applyBorder="1" applyAlignment="1" applyProtection="1">
      <alignment horizontal="justify" vertical="top" wrapText="1"/>
    </xf>
    <xf numFmtId="0" fontId="23" fillId="0" borderId="0" xfId="0" applyFont="1" applyProtection="1"/>
    <xf numFmtId="0" fontId="7" fillId="12" borderId="37" xfId="0" applyFont="1" applyFill="1" applyBorder="1" applyAlignment="1">
      <alignment horizontal="center" vertical="center"/>
    </xf>
    <xf numFmtId="0" fontId="6" fillId="0" borderId="12" xfId="0" applyFont="1" applyFill="1" applyBorder="1" applyAlignment="1" applyProtection="1"/>
    <xf numFmtId="0" fontId="18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/>
    <xf numFmtId="0" fontId="24" fillId="0" borderId="0" xfId="0" applyFont="1" applyBorder="1" applyProtection="1"/>
    <xf numFmtId="0" fontId="7" fillId="28" borderId="31" xfId="0" applyFont="1" applyFill="1" applyBorder="1" applyAlignment="1" applyProtection="1">
      <alignment horizontal="right" vertical="top" wrapText="1"/>
      <protection locked="0"/>
    </xf>
    <xf numFmtId="0" fontId="7" fillId="28" borderId="32" xfId="0" applyFont="1" applyFill="1" applyBorder="1" applyAlignment="1" applyProtection="1">
      <alignment horizontal="right" vertical="top" wrapText="1"/>
      <protection locked="0"/>
    </xf>
    <xf numFmtId="0" fontId="25" fillId="0" borderId="0" xfId="0" applyFont="1" applyProtection="1"/>
    <xf numFmtId="0" fontId="20" fillId="0" borderId="0" xfId="0" applyFont="1"/>
    <xf numFmtId="0" fontId="7" fillId="17" borderId="0" xfId="0" applyFont="1" applyFill="1"/>
    <xf numFmtId="0" fontId="7" fillId="18" borderId="0" xfId="0" applyFont="1" applyFill="1"/>
    <xf numFmtId="0" fontId="7" fillId="22" borderId="0" xfId="0" applyFont="1" applyFill="1"/>
    <xf numFmtId="0" fontId="7" fillId="9" borderId="0" xfId="0" applyFont="1" applyFill="1"/>
    <xf numFmtId="0" fontId="7" fillId="16" borderId="0" xfId="0" applyFont="1" applyFill="1"/>
    <xf numFmtId="0" fontId="7" fillId="15" borderId="0" xfId="0" applyFont="1" applyFill="1"/>
    <xf numFmtId="0" fontId="27" fillId="0" borderId="0" xfId="0" applyFont="1"/>
    <xf numFmtId="0" fontId="28" fillId="0" borderId="0" xfId="0" applyFont="1" applyProtection="1"/>
    <xf numFmtId="2" fontId="4" fillId="15" borderId="4" xfId="0" applyNumberFormat="1" applyFont="1" applyFill="1" applyBorder="1" applyAlignment="1" applyProtection="1">
      <alignment horizontal="right" vertical="top" wrapText="1"/>
      <protection locked="0"/>
    </xf>
    <xf numFmtId="2" fontId="4" fillId="28" borderId="4" xfId="0" applyNumberFormat="1" applyFont="1" applyFill="1" applyBorder="1" applyAlignment="1" applyProtection="1">
      <alignment horizontal="right" vertical="top" wrapText="1"/>
      <protection locked="0"/>
    </xf>
    <xf numFmtId="0" fontId="20" fillId="0" borderId="0" xfId="0" applyFont="1" applyAlignment="1">
      <alignment horizontal="center" vertical="center"/>
    </xf>
    <xf numFmtId="0" fontId="27" fillId="0" borderId="0" xfId="0" applyFont="1" applyProtection="1"/>
    <xf numFmtId="0" fontId="7" fillId="9" borderId="6" xfId="0" applyFont="1" applyFill="1" applyBorder="1" applyAlignment="1" applyProtection="1"/>
    <xf numFmtId="0" fontId="7" fillId="9" borderId="8" xfId="0" applyFont="1" applyFill="1" applyBorder="1" applyAlignment="1" applyProtection="1"/>
    <xf numFmtId="0" fontId="7" fillId="16" borderId="6" xfId="0" applyFont="1" applyFill="1" applyBorder="1" applyAlignment="1" applyProtection="1"/>
    <xf numFmtId="0" fontId="7" fillId="16" borderId="8" xfId="0" applyFont="1" applyFill="1" applyBorder="1" applyAlignment="1" applyProtection="1"/>
    <xf numFmtId="3" fontId="4" fillId="21" borderId="4" xfId="0" applyNumberFormat="1" applyFont="1" applyFill="1" applyBorder="1" applyAlignment="1" applyProtection="1">
      <alignment horizontal="right" vertical="top" wrapText="1"/>
      <protection locked="0"/>
    </xf>
    <xf numFmtId="165" fontId="4" fillId="0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vertical="top"/>
    </xf>
    <xf numFmtId="0" fontId="7" fillId="15" borderId="10" xfId="0" applyFont="1" applyFill="1" applyBorder="1" applyAlignment="1" applyProtection="1">
      <alignment horizontal="center" vertical="center" wrapText="1"/>
      <protection locked="0"/>
    </xf>
    <xf numFmtId="3" fontId="4" fillId="20" borderId="2" xfId="0" applyNumberFormat="1" applyFont="1" applyFill="1" applyBorder="1" applyAlignment="1" applyProtection="1">
      <alignment horizontal="center"/>
    </xf>
    <xf numFmtId="0" fontId="7" fillId="6" borderId="29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/>
    </xf>
    <xf numFmtId="0" fontId="7" fillId="6" borderId="21" xfId="0" applyFont="1" applyFill="1" applyBorder="1" applyAlignment="1" applyProtection="1">
      <alignment horizontal="center"/>
    </xf>
    <xf numFmtId="40" fontId="7" fillId="6" borderId="26" xfId="0" applyNumberFormat="1" applyFont="1" applyFill="1" applyBorder="1" applyAlignment="1" applyProtection="1">
      <alignment horizontal="center"/>
    </xf>
    <xf numFmtId="40" fontId="7" fillId="6" borderId="21" xfId="0" applyNumberFormat="1" applyFont="1" applyFill="1" applyBorder="1" applyAlignment="1" applyProtection="1">
      <alignment horizontal="center"/>
    </xf>
    <xf numFmtId="40" fontId="7" fillId="6" borderId="23" xfId="0" applyNumberFormat="1" applyFont="1" applyFill="1" applyBorder="1" applyAlignment="1" applyProtection="1">
      <alignment horizontal="center"/>
    </xf>
    <xf numFmtId="0" fontId="3" fillId="10" borderId="8" xfId="0" applyFont="1" applyFill="1" applyBorder="1" applyAlignment="1" applyProtection="1">
      <alignment horizontal="center" vertical="center" wrapText="1"/>
    </xf>
    <xf numFmtId="0" fontId="31" fillId="0" borderId="0" xfId="0" applyFont="1" applyProtection="1"/>
    <xf numFmtId="0" fontId="19" fillId="0" borderId="0" xfId="0" applyFont="1" applyFill="1" applyBorder="1" applyAlignment="1" applyProtection="1">
      <alignment vertical="top"/>
    </xf>
    <xf numFmtId="0" fontId="7" fillId="9" borderId="8" xfId="0" applyFont="1" applyFill="1" applyBorder="1" applyAlignment="1" applyProtection="1">
      <alignment horizontal="center" vertical="center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18" borderId="8" xfId="0" applyFont="1" applyFill="1" applyBorder="1" applyAlignment="1" applyProtection="1">
      <alignment horizontal="center" vertical="center"/>
    </xf>
    <xf numFmtId="0" fontId="7" fillId="6" borderId="8" xfId="0" applyFont="1" applyFill="1" applyBorder="1" applyAlignment="1" applyProtection="1">
      <alignment horizontal="center" vertical="center"/>
    </xf>
    <xf numFmtId="0" fontId="3" fillId="10" borderId="8" xfId="0" applyFont="1" applyFill="1" applyBorder="1" applyAlignment="1" applyProtection="1">
      <alignment horizontal="center" vertical="center" wrapText="1"/>
    </xf>
    <xf numFmtId="0" fontId="26" fillId="0" borderId="0" xfId="0" applyFont="1" applyProtection="1"/>
    <xf numFmtId="0" fontId="27" fillId="30" borderId="0" xfId="0" applyFont="1" applyFill="1" applyProtection="1"/>
    <xf numFmtId="0" fontId="28" fillId="30" borderId="0" xfId="0" applyFont="1" applyFill="1" applyProtection="1"/>
    <xf numFmtId="0" fontId="4" fillId="30" borderId="0" xfId="0" applyFont="1" applyFill="1" applyProtection="1"/>
    <xf numFmtId="0" fontId="20" fillId="29" borderId="47" xfId="0" applyFont="1" applyFill="1" applyBorder="1" applyAlignment="1">
      <alignment horizontal="center" vertical="center"/>
    </xf>
    <xf numFmtId="0" fontId="20" fillId="29" borderId="41" xfId="0" applyFont="1" applyFill="1" applyBorder="1" applyAlignment="1">
      <alignment horizontal="center" vertical="center"/>
    </xf>
    <xf numFmtId="0" fontId="20" fillId="29" borderId="40" xfId="0" applyFont="1" applyFill="1" applyBorder="1" applyAlignment="1">
      <alignment horizontal="center" vertical="center"/>
    </xf>
    <xf numFmtId="0" fontId="4" fillId="13" borderId="45" xfId="0" applyFont="1" applyFill="1" applyBorder="1" applyAlignment="1">
      <alignment horizontal="right" wrapText="1"/>
    </xf>
    <xf numFmtId="0" fontId="7" fillId="13" borderId="46" xfId="0" applyFont="1" applyFill="1" applyBorder="1"/>
    <xf numFmtId="0" fontId="4" fillId="13" borderId="44" xfId="0" applyFont="1" applyFill="1" applyBorder="1" applyAlignment="1">
      <alignment horizontal="right"/>
    </xf>
    <xf numFmtId="0" fontId="7" fillId="13" borderId="39" xfId="0" applyFont="1" applyFill="1" applyBorder="1"/>
    <xf numFmtId="0" fontId="4" fillId="13" borderId="43" xfId="0" applyFont="1" applyFill="1" applyBorder="1" applyAlignment="1">
      <alignment horizontal="right"/>
    </xf>
    <xf numFmtId="0" fontId="7" fillId="13" borderId="38" xfId="0" applyFont="1" applyFill="1" applyBorder="1"/>
    <xf numFmtId="0" fontId="20" fillId="31" borderId="32" xfId="0" applyFont="1" applyFill="1" applyBorder="1" applyAlignment="1">
      <alignment horizontal="center" vertical="center"/>
    </xf>
    <xf numFmtId="0" fontId="20" fillId="31" borderId="41" xfId="0" applyFont="1" applyFill="1" applyBorder="1" applyAlignment="1">
      <alignment horizontal="center" vertical="center"/>
    </xf>
    <xf numFmtId="0" fontId="20" fillId="31" borderId="32" xfId="0" applyFont="1" applyFill="1" applyBorder="1" applyAlignment="1">
      <alignment horizontal="center" vertical="center" wrapText="1"/>
    </xf>
    <xf numFmtId="0" fontId="16" fillId="13" borderId="4" xfId="0" applyFont="1" applyFill="1" applyBorder="1" applyAlignment="1" applyProtection="1">
      <alignment horizontal="justify" vertical="center" wrapText="1"/>
    </xf>
    <xf numFmtId="0" fontId="16" fillId="13" borderId="4" xfId="0" applyFont="1" applyFill="1" applyBorder="1" applyAlignment="1" applyProtection="1">
      <alignment horizontal="justify" vertical="top" wrapText="1"/>
    </xf>
    <xf numFmtId="0" fontId="3" fillId="10" borderId="8" xfId="0" applyFont="1" applyFill="1" applyBorder="1" applyAlignment="1" applyProtection="1">
      <alignment horizontal="center" vertical="center" wrapText="1"/>
    </xf>
    <xf numFmtId="165" fontId="4" fillId="0" borderId="0" xfId="0" applyNumberFormat="1" applyFont="1" applyFill="1" applyBorder="1" applyAlignment="1" applyProtection="1">
      <alignment horizontal="left" wrapText="1"/>
      <protection locked="0"/>
    </xf>
    <xf numFmtId="3" fontId="7" fillId="28" borderId="4" xfId="0" applyNumberFormat="1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left" vertical="center" wrapText="1"/>
    </xf>
    <xf numFmtId="9" fontId="4" fillId="15" borderId="4" xfId="2" applyFont="1" applyFill="1" applyBorder="1" applyAlignment="1" applyProtection="1">
      <alignment horizontal="right" vertical="top" wrapText="1"/>
      <protection locked="0"/>
    </xf>
    <xf numFmtId="9" fontId="4" fillId="28" borderId="4" xfId="2" applyFont="1" applyFill="1" applyBorder="1" applyAlignment="1" applyProtection="1">
      <alignment horizontal="right" vertical="top" wrapText="1"/>
      <protection locked="0"/>
    </xf>
    <xf numFmtId="169" fontId="4" fillId="6" borderId="4" xfId="0" applyNumberFormat="1" applyFont="1" applyFill="1" applyBorder="1" applyAlignment="1" applyProtection="1">
      <alignment horizontal="center" vertical="top" wrapText="1"/>
      <protection locked="0"/>
    </xf>
    <xf numFmtId="166" fontId="4" fillId="5" borderId="4" xfId="0" applyNumberFormat="1" applyFont="1" applyFill="1" applyBorder="1" applyAlignment="1" applyProtection="1">
      <alignment horizontal="right" vertical="center" wrapText="1"/>
      <protection locked="0"/>
    </xf>
    <xf numFmtId="167" fontId="4" fillId="5" borderId="4" xfId="0" applyNumberFormat="1" applyFont="1" applyFill="1" applyBorder="1" applyAlignment="1" applyProtection="1">
      <alignment horizontal="right" vertical="center" wrapText="1"/>
      <protection locked="0"/>
    </xf>
    <xf numFmtId="168" fontId="4" fillId="6" borderId="2" xfId="0" applyNumberFormat="1" applyFont="1" applyFill="1" applyBorder="1" applyAlignment="1" applyProtection="1">
      <alignment horizontal="right"/>
      <protection locked="0"/>
    </xf>
    <xf numFmtId="166" fontId="4" fillId="5" borderId="4" xfId="0" applyNumberFormat="1" applyFont="1" applyFill="1" applyBorder="1" applyAlignment="1" applyProtection="1">
      <alignment horizontal="right" vertical="top" wrapText="1"/>
      <protection locked="0"/>
    </xf>
    <xf numFmtId="167" fontId="4" fillId="5" borderId="4" xfId="0" applyNumberFormat="1" applyFont="1" applyFill="1" applyBorder="1" applyAlignment="1" applyProtection="1">
      <alignment horizontal="right" vertical="top" wrapText="1"/>
      <protection locked="0"/>
    </xf>
    <xf numFmtId="166" fontId="4" fillId="28" borderId="4" xfId="0" applyNumberFormat="1" applyFont="1" applyFill="1" applyBorder="1" applyAlignment="1" applyProtection="1">
      <alignment horizontal="right" vertical="top" wrapText="1"/>
      <protection locked="0"/>
    </xf>
    <xf numFmtId="167" fontId="4" fillId="28" borderId="4" xfId="0" applyNumberFormat="1" applyFont="1" applyFill="1" applyBorder="1" applyAlignment="1" applyProtection="1">
      <alignment horizontal="right" vertical="top" wrapText="1"/>
      <protection locked="0"/>
    </xf>
    <xf numFmtId="168" fontId="4" fillId="28" borderId="4" xfId="0" applyNumberFormat="1" applyFont="1" applyFill="1" applyBorder="1" applyAlignment="1" applyProtection="1">
      <alignment horizontal="right" vertical="top" wrapText="1"/>
      <protection locked="0"/>
    </xf>
    <xf numFmtId="9" fontId="4" fillId="6" borderId="4" xfId="2" applyNumberFormat="1" applyFont="1" applyFill="1" applyBorder="1" applyAlignment="1" applyProtection="1">
      <alignment horizontal="right" vertical="top" wrapText="1"/>
      <protection locked="0"/>
    </xf>
    <xf numFmtId="9" fontId="4" fillId="6" borderId="2" xfId="2" applyNumberFormat="1" applyFont="1" applyFill="1" applyBorder="1" applyAlignment="1" applyProtection="1">
      <alignment horizontal="right"/>
      <protection locked="0"/>
    </xf>
    <xf numFmtId="9" fontId="4" fillId="19" borderId="2" xfId="2" applyNumberFormat="1" applyFont="1" applyFill="1" applyBorder="1" applyAlignment="1" applyProtection="1">
      <alignment horizontal="right"/>
      <protection locked="0"/>
    </xf>
    <xf numFmtId="1" fontId="4" fillId="15" borderId="4" xfId="0" applyNumberFormat="1" applyFont="1" applyFill="1" applyBorder="1" applyAlignment="1" applyProtection="1">
      <alignment horizontal="right" vertical="top" wrapText="1"/>
      <protection locked="0"/>
    </xf>
    <xf numFmtId="1" fontId="4" fillId="28" borderId="4" xfId="0" applyNumberFormat="1" applyFont="1" applyFill="1" applyBorder="1" applyAlignment="1" applyProtection="1">
      <alignment horizontal="right" vertical="top" wrapText="1"/>
      <protection locked="0"/>
    </xf>
    <xf numFmtId="0" fontId="28" fillId="0" borderId="0" xfId="0" applyFont="1" applyFill="1" applyProtection="1"/>
    <xf numFmtId="170" fontId="4" fillId="6" borderId="4" xfId="0" applyNumberFormat="1" applyFont="1" applyFill="1" applyBorder="1" applyAlignment="1" applyProtection="1">
      <alignment horizontal="center" vertical="top" wrapText="1"/>
      <protection locked="0"/>
    </xf>
    <xf numFmtId="171" fontId="4" fillId="5" borderId="4" xfId="0" applyNumberFormat="1" applyFont="1" applyFill="1" applyBorder="1" applyAlignment="1" applyProtection="1">
      <alignment horizontal="right" vertical="center" wrapText="1"/>
      <protection locked="0"/>
    </xf>
    <xf numFmtId="171" fontId="4" fillId="28" borderId="4" xfId="0" applyNumberFormat="1" applyFont="1" applyFill="1" applyBorder="1" applyAlignment="1" applyProtection="1">
      <alignment horizontal="right" vertical="top" wrapText="1"/>
      <protection locked="0"/>
    </xf>
    <xf numFmtId="166" fontId="4" fillId="6" borderId="4" xfId="0" applyNumberFormat="1" applyFont="1" applyFill="1" applyBorder="1" applyAlignment="1" applyProtection="1">
      <alignment horizontal="right" vertical="top" wrapText="1"/>
      <protection locked="0"/>
    </xf>
    <xf numFmtId="166" fontId="4" fillId="19" borderId="4" xfId="0" applyNumberFormat="1" applyFont="1" applyFill="1" applyBorder="1" applyAlignment="1" applyProtection="1">
      <alignment horizontal="right" vertical="top" wrapText="1"/>
      <protection locked="0"/>
    </xf>
    <xf numFmtId="0" fontId="37" fillId="12" borderId="0" xfId="0" applyFont="1" applyFill="1" applyAlignment="1" applyProtection="1">
      <alignment wrapText="1"/>
    </xf>
    <xf numFmtId="0" fontId="35" fillId="12" borderId="0" xfId="0" applyFont="1" applyFill="1" applyProtection="1"/>
    <xf numFmtId="0" fontId="37" fillId="12" borderId="0" xfId="0" applyFont="1" applyFill="1" applyProtection="1"/>
    <xf numFmtId="165" fontId="37" fillId="0" borderId="0" xfId="0" applyNumberFormat="1" applyFont="1" applyFill="1" applyBorder="1" applyAlignment="1" applyProtection="1">
      <alignment horizontal="right" wrapText="1"/>
      <protection locked="0"/>
    </xf>
    <xf numFmtId="0" fontId="33" fillId="0" borderId="0" xfId="0" applyFont="1" applyBorder="1" applyAlignment="1" applyProtection="1"/>
    <xf numFmtId="0" fontId="4" fillId="0" borderId="57" xfId="0" applyFont="1" applyBorder="1" applyProtection="1"/>
    <xf numFmtId="0" fontId="4" fillId="0" borderId="0" xfId="0" applyFont="1" applyBorder="1" applyProtection="1"/>
    <xf numFmtId="0" fontId="14" fillId="11" borderId="0" xfId="3" applyFont="1" applyFill="1" applyAlignment="1" applyProtection="1">
      <alignment horizontal="left" vertical="center" wrapText="1"/>
    </xf>
    <xf numFmtId="0" fontId="5" fillId="11" borderId="0" xfId="3" applyFont="1" applyFill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4" fillId="0" borderId="0" xfId="3" applyFont="1" applyProtection="1"/>
    <xf numFmtId="0" fontId="14" fillId="0" borderId="0" xfId="3" applyFont="1" applyFill="1" applyAlignment="1" applyProtection="1">
      <alignment horizontal="left" vertical="center" wrapText="1"/>
    </xf>
    <xf numFmtId="0" fontId="5" fillId="0" borderId="0" xfId="3" applyFont="1" applyFill="1" applyAlignment="1" applyProtection="1">
      <alignment vertical="center"/>
    </xf>
    <xf numFmtId="0" fontId="4" fillId="0" borderId="0" xfId="3" applyFont="1" applyFill="1" applyProtection="1"/>
    <xf numFmtId="0" fontId="33" fillId="0" borderId="0" xfId="3" applyFont="1" applyBorder="1" applyAlignment="1" applyProtection="1"/>
    <xf numFmtId="0" fontId="5" fillId="0" borderId="0" xfId="3" applyFont="1" applyAlignment="1" applyProtection="1">
      <alignment horizontal="left" vertical="top" wrapText="1"/>
    </xf>
    <xf numFmtId="0" fontId="6" fillId="0" borderId="0" xfId="3" applyFont="1" applyBorder="1" applyAlignment="1" applyProtection="1"/>
    <xf numFmtId="0" fontId="6" fillId="0" borderId="5" xfId="3" applyFont="1" applyBorder="1" applyAlignment="1" applyProtection="1"/>
    <xf numFmtId="0" fontId="4" fillId="0" borderId="5" xfId="3" applyFont="1" applyBorder="1" applyProtection="1"/>
    <xf numFmtId="0" fontId="4" fillId="0" borderId="4" xfId="3" applyFont="1" applyBorder="1" applyProtection="1"/>
    <xf numFmtId="0" fontId="4" fillId="0" borderId="12" xfId="3" applyFont="1" applyFill="1" applyBorder="1" applyAlignment="1" applyProtection="1">
      <alignment wrapText="1"/>
    </xf>
    <xf numFmtId="0" fontId="4" fillId="0" borderId="0" xfId="3" applyFont="1" applyFill="1" applyAlignment="1" applyProtection="1">
      <alignment wrapText="1"/>
    </xf>
    <xf numFmtId="0" fontId="3" fillId="10" borderId="34" xfId="3" applyFont="1" applyFill="1" applyBorder="1" applyAlignment="1" applyProtection="1">
      <alignment horizontal="center" vertical="center" wrapText="1"/>
    </xf>
    <xf numFmtId="0" fontId="3" fillId="10" borderId="36" xfId="3" applyFont="1" applyFill="1" applyBorder="1" applyAlignment="1" applyProtection="1">
      <alignment horizontal="center" vertical="center" wrapText="1"/>
    </xf>
    <xf numFmtId="0" fontId="7" fillId="6" borderId="58" xfId="3" applyFont="1" applyFill="1" applyBorder="1" applyAlignment="1" applyProtection="1">
      <alignment horizontal="center" vertical="center" wrapText="1"/>
    </xf>
    <xf numFmtId="0" fontId="7" fillId="6" borderId="59" xfId="3" applyFont="1" applyFill="1" applyBorder="1" applyAlignment="1" applyProtection="1">
      <alignment horizontal="center" vertical="center" wrapText="1"/>
    </xf>
    <xf numFmtId="0" fontId="7" fillId="6" borderId="6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wrapText="1"/>
    </xf>
    <xf numFmtId="0" fontId="16" fillId="13" borderId="6" xfId="3" applyFont="1" applyFill="1" applyBorder="1" applyAlignment="1" applyProtection="1">
      <alignment horizontal="justify" vertical="top" wrapText="1"/>
    </xf>
    <xf numFmtId="3" fontId="4" fillId="15" borderId="61" xfId="3" applyNumberFormat="1" applyFont="1" applyFill="1" applyBorder="1" applyAlignment="1" applyProtection="1">
      <alignment horizontal="right" vertical="top" wrapText="1"/>
      <protection locked="0"/>
    </xf>
    <xf numFmtId="3" fontId="4" fillId="15" borderId="62" xfId="3" applyNumberFormat="1" applyFont="1" applyFill="1" applyBorder="1" applyAlignment="1" applyProtection="1">
      <alignment horizontal="right" vertical="top" wrapText="1"/>
      <protection locked="0"/>
    </xf>
    <xf numFmtId="1" fontId="4" fillId="15" borderId="61" xfId="2" applyNumberFormat="1" applyFont="1" applyFill="1" applyBorder="1" applyAlignment="1" applyProtection="1">
      <alignment horizontal="right" vertical="top" wrapText="1"/>
      <protection locked="0"/>
    </xf>
    <xf numFmtId="1" fontId="4" fillId="15" borderId="62" xfId="2" applyNumberFormat="1" applyFont="1" applyFill="1" applyBorder="1" applyAlignment="1" applyProtection="1">
      <alignment horizontal="right" vertical="top" wrapText="1"/>
      <protection locked="0"/>
    </xf>
    <xf numFmtId="3" fontId="4" fillId="12" borderId="63" xfId="3" applyNumberFormat="1" applyFont="1" applyFill="1" applyBorder="1" applyAlignment="1" applyProtection="1">
      <alignment horizontal="center" vertical="top" wrapText="1"/>
      <protection locked="0"/>
    </xf>
    <xf numFmtId="2" fontId="4" fillId="6" borderId="64" xfId="3" applyNumberFormat="1" applyFont="1" applyFill="1" applyBorder="1" applyAlignment="1" applyProtection="1">
      <alignment horizontal="center" vertical="top" wrapText="1"/>
      <protection locked="0"/>
    </xf>
    <xf numFmtId="2" fontId="4" fillId="6" borderId="65" xfId="3" applyNumberFormat="1" applyFont="1" applyFill="1" applyBorder="1" applyAlignment="1" applyProtection="1">
      <alignment horizontal="center" vertical="top" wrapText="1"/>
      <protection locked="0"/>
    </xf>
    <xf numFmtId="0" fontId="6" fillId="0" borderId="0" xfId="3" applyFont="1" applyFill="1" applyBorder="1" applyAlignment="1" applyProtection="1">
      <alignment wrapText="1"/>
    </xf>
    <xf numFmtId="0" fontId="16" fillId="13" borderId="3" xfId="3" applyFont="1" applyFill="1" applyBorder="1" applyAlignment="1" applyProtection="1">
      <alignment horizontal="justify" vertical="top" wrapText="1"/>
    </xf>
    <xf numFmtId="3" fontId="4" fillId="15" borderId="33" xfId="3" applyNumberFormat="1" applyFont="1" applyFill="1" applyBorder="1" applyAlignment="1" applyProtection="1">
      <alignment horizontal="right" vertical="top" wrapText="1"/>
      <protection locked="0"/>
    </xf>
    <xf numFmtId="1" fontId="4" fillId="15" borderId="31" xfId="2" applyNumberFormat="1" applyFont="1" applyFill="1" applyBorder="1" applyAlignment="1" applyProtection="1">
      <alignment horizontal="right" vertical="top" wrapText="1"/>
      <protection locked="0"/>
    </xf>
    <xf numFmtId="1" fontId="4" fillId="15" borderId="33" xfId="2" applyNumberFormat="1" applyFont="1" applyFill="1" applyBorder="1" applyAlignment="1" applyProtection="1">
      <alignment horizontal="right" vertical="top" wrapText="1"/>
      <protection locked="0"/>
    </xf>
    <xf numFmtId="3" fontId="4" fillId="12" borderId="31" xfId="3" applyNumberFormat="1" applyFont="1" applyFill="1" applyBorder="1" applyAlignment="1" applyProtection="1">
      <alignment horizontal="center" vertical="top" wrapText="1"/>
      <protection locked="0"/>
    </xf>
    <xf numFmtId="2" fontId="4" fillId="6" borderId="37" xfId="3" applyNumberFormat="1" applyFont="1" applyFill="1" applyBorder="1" applyAlignment="1" applyProtection="1">
      <alignment horizontal="center" vertical="top" wrapText="1"/>
      <protection locked="0"/>
    </xf>
    <xf numFmtId="2" fontId="4" fillId="6" borderId="33" xfId="3" applyNumberFormat="1" applyFont="1" applyFill="1" applyBorder="1" applyAlignment="1" applyProtection="1">
      <alignment horizontal="center" vertical="top" wrapText="1"/>
      <protection locked="0"/>
    </xf>
    <xf numFmtId="3" fontId="4" fillId="15" borderId="31" xfId="3" applyNumberFormat="1" applyFont="1" applyFill="1" applyBorder="1" applyAlignment="1" applyProtection="1">
      <alignment horizontal="right" vertical="top" wrapText="1"/>
      <protection locked="0"/>
    </xf>
    <xf numFmtId="0" fontId="7" fillId="19" borderId="6" xfId="3" applyFont="1" applyFill="1" applyBorder="1" applyAlignment="1" applyProtection="1">
      <alignment horizontal="justify" vertical="top" wrapText="1"/>
    </xf>
    <xf numFmtId="3" fontId="4" fillId="28" borderId="29" xfId="3" applyNumberFormat="1" applyFont="1" applyFill="1" applyBorder="1" applyAlignment="1" applyProtection="1">
      <alignment horizontal="right" vertical="top" wrapText="1"/>
      <protection locked="0"/>
    </xf>
    <xf numFmtId="3" fontId="4" fillId="28" borderId="33" xfId="3" applyNumberFormat="1" applyFont="1" applyFill="1" applyBorder="1" applyAlignment="1" applyProtection="1">
      <alignment horizontal="right" vertical="top" wrapText="1"/>
      <protection locked="0"/>
    </xf>
    <xf numFmtId="3" fontId="4" fillId="28" borderId="31" xfId="3" applyNumberFormat="1" applyFont="1" applyFill="1" applyBorder="1" applyAlignment="1" applyProtection="1">
      <alignment horizontal="right" vertical="top" wrapText="1"/>
      <protection locked="0"/>
    </xf>
    <xf numFmtId="3" fontId="4" fillId="28" borderId="37" xfId="3" applyNumberFormat="1" applyFont="1" applyFill="1" applyBorder="1" applyAlignment="1" applyProtection="1">
      <alignment horizontal="right" vertical="top" wrapText="1"/>
      <protection locked="0"/>
    </xf>
    <xf numFmtId="3" fontId="4" fillId="28" borderId="31" xfId="3" applyNumberFormat="1" applyFont="1" applyFill="1" applyBorder="1" applyAlignment="1" applyProtection="1">
      <alignment horizontal="center" vertical="top" wrapText="1"/>
      <protection locked="0"/>
    </xf>
    <xf numFmtId="2" fontId="4" fillId="28" borderId="33" xfId="3" applyNumberFormat="1" applyFont="1" applyFill="1" applyBorder="1" applyAlignment="1" applyProtection="1">
      <alignment horizontal="center" vertical="top" wrapText="1"/>
      <protection locked="0"/>
    </xf>
    <xf numFmtId="2" fontId="4" fillId="28" borderId="32" xfId="3" applyNumberFormat="1" applyFont="1" applyFill="1" applyBorder="1" applyAlignment="1" applyProtection="1">
      <alignment horizontal="center" vertical="top" wrapText="1"/>
      <protection locked="0"/>
    </xf>
    <xf numFmtId="2" fontId="4" fillId="28" borderId="37" xfId="3" applyNumberFormat="1" applyFont="1" applyFill="1" applyBorder="1" applyAlignment="1" applyProtection="1">
      <alignment horizontal="center" vertical="top" wrapText="1"/>
      <protection locked="0"/>
    </xf>
    <xf numFmtId="0" fontId="4" fillId="0" borderId="0" xfId="3" applyFont="1" applyFill="1" applyBorder="1" applyProtection="1"/>
    <xf numFmtId="3" fontId="4" fillId="15" borderId="67" xfId="3" applyNumberFormat="1" applyFont="1" applyFill="1" applyBorder="1" applyAlignment="1" applyProtection="1">
      <alignment horizontal="right" vertical="top" wrapText="1"/>
      <protection locked="0"/>
    </xf>
    <xf numFmtId="3" fontId="4" fillId="15" borderId="68" xfId="3" applyNumberFormat="1" applyFont="1" applyFill="1" applyBorder="1" applyAlignment="1" applyProtection="1">
      <alignment horizontal="right" vertical="top" wrapText="1"/>
      <protection locked="0"/>
    </xf>
    <xf numFmtId="1" fontId="4" fillId="15" borderId="67" xfId="2" applyNumberFormat="1" applyFont="1" applyFill="1" applyBorder="1" applyAlignment="1" applyProtection="1">
      <alignment horizontal="right" vertical="top" wrapText="1"/>
      <protection locked="0"/>
    </xf>
    <xf numFmtId="1" fontId="4" fillId="15" borderId="68" xfId="2" applyNumberFormat="1" applyFont="1" applyFill="1" applyBorder="1" applyAlignment="1" applyProtection="1">
      <alignment horizontal="right" vertical="top" wrapText="1"/>
      <protection locked="0"/>
    </xf>
    <xf numFmtId="3" fontId="4" fillId="12" borderId="67" xfId="3" applyNumberFormat="1" applyFont="1" applyFill="1" applyBorder="1" applyAlignment="1" applyProtection="1">
      <alignment horizontal="center" vertical="top" wrapText="1"/>
      <protection locked="0"/>
    </xf>
    <xf numFmtId="2" fontId="4" fillId="6" borderId="70" xfId="3" applyNumberFormat="1" applyFont="1" applyFill="1" applyBorder="1" applyAlignment="1" applyProtection="1">
      <alignment horizontal="center" vertical="top" wrapText="1"/>
      <protection locked="0"/>
    </xf>
    <xf numFmtId="2" fontId="4" fillId="6" borderId="68" xfId="3" applyNumberFormat="1" applyFont="1" applyFill="1" applyBorder="1" applyAlignment="1" applyProtection="1">
      <alignment horizontal="center" vertical="top" wrapText="1"/>
      <protection locked="0"/>
    </xf>
    <xf numFmtId="0" fontId="4" fillId="0" borderId="0" xfId="3" applyFont="1" applyFill="1" applyBorder="1" applyAlignment="1" applyProtection="1">
      <alignment horizontal="left" vertical="top" wrapText="1"/>
    </xf>
    <xf numFmtId="3" fontId="4" fillId="0" borderId="0" xfId="3" applyNumberFormat="1" applyFont="1" applyFill="1" applyBorder="1" applyAlignment="1" applyProtection="1">
      <alignment horizontal="right" vertical="top" wrapText="1"/>
      <protection locked="0"/>
    </xf>
    <xf numFmtId="166" fontId="4" fillId="0" borderId="0" xfId="3" applyNumberFormat="1" applyFont="1" applyFill="1" applyBorder="1" applyAlignment="1" applyProtection="1">
      <alignment horizontal="right" vertical="top" wrapText="1"/>
      <protection locked="0"/>
    </xf>
    <xf numFmtId="1" fontId="4" fillId="0" borderId="0" xfId="3" applyNumberFormat="1" applyFont="1" applyFill="1" applyBorder="1" applyAlignment="1" applyProtection="1">
      <alignment horizontal="right" vertical="top" wrapText="1"/>
      <protection locked="0"/>
    </xf>
    <xf numFmtId="167" fontId="4" fillId="0" borderId="0" xfId="3" applyNumberFormat="1" applyFont="1" applyFill="1" applyBorder="1" applyAlignment="1" applyProtection="1">
      <alignment horizontal="right" vertical="top" wrapText="1"/>
      <protection locked="0"/>
    </xf>
    <xf numFmtId="168" fontId="4" fillId="0" borderId="0" xfId="3" applyNumberFormat="1" applyFont="1" applyFill="1" applyBorder="1" applyAlignment="1" applyProtection="1">
      <alignment horizontal="right"/>
      <protection locked="0"/>
    </xf>
    <xf numFmtId="0" fontId="15" fillId="0" borderId="13" xfId="3" applyFont="1" applyBorder="1" applyProtection="1"/>
    <xf numFmtId="0" fontId="4" fillId="0" borderId="66" xfId="3" applyFont="1" applyBorder="1" applyProtection="1"/>
    <xf numFmtId="0" fontId="4" fillId="0" borderId="10" xfId="3" applyFont="1" applyBorder="1" applyProtection="1"/>
    <xf numFmtId="0" fontId="4" fillId="30" borderId="0" xfId="3" applyFont="1" applyFill="1" applyBorder="1" applyAlignment="1" applyProtection="1">
      <alignment vertical="top" wrapText="1"/>
    </xf>
    <xf numFmtId="0" fontId="4" fillId="0" borderId="0" xfId="3" applyFont="1" applyBorder="1" applyProtection="1"/>
    <xf numFmtId="0" fontId="4" fillId="30" borderId="0" xfId="3" applyFont="1" applyFill="1" applyProtection="1"/>
    <xf numFmtId="0" fontId="42" fillId="0" borderId="0" xfId="3" applyFont="1" applyProtection="1"/>
    <xf numFmtId="0" fontId="27" fillId="0" borderId="0" xfId="3" applyFont="1" applyAlignment="1" applyProtection="1">
      <alignment horizontal="center"/>
    </xf>
    <xf numFmtId="2" fontId="4" fillId="28" borderId="33" xfId="0" applyNumberFormat="1" applyFont="1" applyFill="1" applyBorder="1" applyAlignment="1" applyProtection="1">
      <alignment horizontal="center" vertical="top" wrapText="1"/>
      <protection locked="0"/>
    </xf>
    <xf numFmtId="0" fontId="7" fillId="12" borderId="59" xfId="3" applyFont="1" applyFill="1" applyBorder="1" applyAlignment="1" applyProtection="1">
      <alignment horizontal="center" vertical="center" wrapText="1"/>
    </xf>
    <xf numFmtId="0" fontId="7" fillId="5" borderId="58" xfId="3" applyFont="1" applyFill="1" applyBorder="1" applyAlignment="1" applyProtection="1">
      <alignment horizontal="center" vertical="center" wrapText="1"/>
    </xf>
    <xf numFmtId="0" fontId="7" fillId="5" borderId="59" xfId="3" applyFont="1" applyFill="1" applyBorder="1" applyAlignment="1" applyProtection="1">
      <alignment horizontal="center" vertical="center" wrapText="1"/>
    </xf>
    <xf numFmtId="0" fontId="7" fillId="5" borderId="60" xfId="3" applyFont="1" applyFill="1" applyBorder="1" applyAlignment="1" applyProtection="1">
      <alignment horizontal="center" vertical="center" wrapText="1"/>
    </xf>
    <xf numFmtId="2" fontId="4" fillId="6" borderId="32" xfId="3" applyNumberFormat="1" applyFont="1" applyFill="1" applyBorder="1" applyAlignment="1" applyProtection="1">
      <alignment horizontal="center" vertical="top" wrapText="1"/>
      <protection locked="0"/>
    </xf>
    <xf numFmtId="2" fontId="4" fillId="28" borderId="32" xfId="0" applyNumberFormat="1" applyFont="1" applyFill="1" applyBorder="1" applyAlignment="1" applyProtection="1">
      <alignment horizontal="center" vertical="top" wrapText="1"/>
      <protection locked="0"/>
    </xf>
    <xf numFmtId="0" fontId="7" fillId="12" borderId="71" xfId="3" applyFont="1" applyFill="1" applyBorder="1" applyAlignment="1" applyProtection="1">
      <alignment horizontal="center" vertical="center" wrapText="1"/>
    </xf>
    <xf numFmtId="2" fontId="4" fillId="6" borderId="72" xfId="3" applyNumberFormat="1" applyFont="1" applyFill="1" applyBorder="1" applyAlignment="1" applyProtection="1">
      <alignment horizontal="center" vertical="top" wrapText="1"/>
      <protection locked="0"/>
    </xf>
    <xf numFmtId="2" fontId="4" fillId="6" borderId="69" xfId="3" applyNumberFormat="1" applyFont="1" applyFill="1" applyBorder="1" applyAlignment="1" applyProtection="1">
      <alignment horizontal="center" vertical="top" wrapText="1"/>
      <protection locked="0"/>
    </xf>
    <xf numFmtId="0" fontId="7" fillId="5" borderId="71" xfId="3" applyFont="1" applyFill="1" applyBorder="1" applyAlignment="1" applyProtection="1">
      <alignment horizontal="center" vertical="center" wrapText="1"/>
    </xf>
    <xf numFmtId="2" fontId="4" fillId="28" borderId="37" xfId="0" applyNumberFormat="1" applyFont="1" applyFill="1" applyBorder="1" applyAlignment="1" applyProtection="1">
      <alignment horizontal="center" vertical="top" wrapText="1"/>
      <protection locked="0"/>
    </xf>
    <xf numFmtId="3" fontId="4" fillId="12" borderId="65" xfId="3" applyNumberFormat="1" applyFont="1" applyFill="1" applyBorder="1" applyAlignment="1" applyProtection="1">
      <alignment horizontal="center" vertical="top" wrapText="1"/>
      <protection locked="0"/>
    </xf>
    <xf numFmtId="3" fontId="4" fillId="12" borderId="33" xfId="3" applyNumberFormat="1" applyFont="1" applyFill="1" applyBorder="1" applyAlignment="1" applyProtection="1">
      <alignment horizontal="center" vertical="top" wrapText="1"/>
      <protection locked="0"/>
    </xf>
    <xf numFmtId="3" fontId="4" fillId="28" borderId="33" xfId="3" applyNumberFormat="1" applyFont="1" applyFill="1" applyBorder="1" applyAlignment="1" applyProtection="1">
      <alignment horizontal="center" vertical="top" wrapText="1"/>
      <protection locked="0"/>
    </xf>
    <xf numFmtId="3" fontId="4" fillId="12" borderId="68" xfId="3" applyNumberFormat="1" applyFont="1" applyFill="1" applyBorder="1" applyAlignment="1" applyProtection="1">
      <alignment horizontal="center" vertical="top" wrapText="1"/>
      <protection locked="0"/>
    </xf>
    <xf numFmtId="0" fontId="6" fillId="0" borderId="5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15" borderId="6" xfId="0" applyFont="1" applyFill="1" applyBorder="1" applyAlignment="1" applyProtection="1">
      <alignment horizontal="center" vertical="top" wrapText="1"/>
      <protection locked="0"/>
    </xf>
    <xf numFmtId="0" fontId="4" fillId="15" borderId="9" xfId="0" applyFont="1" applyFill="1" applyBorder="1" applyAlignment="1" applyProtection="1">
      <alignment horizontal="center" vertical="top" wrapText="1"/>
      <protection locked="0"/>
    </xf>
    <xf numFmtId="0" fontId="4" fillId="15" borderId="8" xfId="0" applyFont="1" applyFill="1" applyBorder="1" applyAlignment="1" applyProtection="1">
      <alignment horizontal="center" vertical="top" wrapText="1"/>
      <protection locked="0"/>
    </xf>
    <xf numFmtId="0" fontId="4" fillId="15" borderId="3" xfId="0" applyFont="1" applyFill="1" applyBorder="1" applyAlignment="1" applyProtection="1">
      <alignment horizontal="center" vertical="top" wrapText="1"/>
      <protection locked="0"/>
    </xf>
    <xf numFmtId="0" fontId="4" fillId="15" borderId="5" xfId="0" applyFont="1" applyFill="1" applyBorder="1" applyAlignment="1" applyProtection="1">
      <alignment horizontal="center" vertical="top" wrapText="1"/>
      <protection locked="0"/>
    </xf>
    <xf numFmtId="0" fontId="4" fillId="15" borderId="4" xfId="0" applyFont="1" applyFill="1" applyBorder="1" applyAlignment="1" applyProtection="1">
      <alignment horizontal="center" vertical="top" wrapText="1"/>
      <protection locked="0"/>
    </xf>
    <xf numFmtId="0" fontId="38" fillId="8" borderId="51" xfId="0" applyFont="1" applyFill="1" applyBorder="1" applyAlignment="1">
      <alignment horizontal="left" vertical="center" wrapText="1" shrinkToFit="1"/>
    </xf>
    <xf numFmtId="0" fontId="38" fillId="8" borderId="52" xfId="0" applyFont="1" applyFill="1" applyBorder="1" applyAlignment="1">
      <alignment horizontal="left" vertical="center" wrapText="1" shrinkToFit="1"/>
    </xf>
    <xf numFmtId="0" fontId="38" fillId="8" borderId="53" xfId="0" applyFont="1" applyFill="1" applyBorder="1" applyAlignment="1">
      <alignment horizontal="left" vertical="center" wrapText="1" shrinkToFit="1"/>
    </xf>
    <xf numFmtId="0" fontId="38" fillId="8" borderId="54" xfId="0" applyFont="1" applyFill="1" applyBorder="1" applyAlignment="1">
      <alignment horizontal="left" vertical="center" wrapText="1" shrinkToFit="1"/>
    </xf>
    <xf numFmtId="0" fontId="38" fillId="8" borderId="55" xfId="0" applyFont="1" applyFill="1" applyBorder="1" applyAlignment="1">
      <alignment horizontal="left" vertical="center" wrapText="1" shrinkToFit="1"/>
    </xf>
    <xf numFmtId="0" fontId="38" fillId="8" borderId="56" xfId="0" applyFont="1" applyFill="1" applyBorder="1" applyAlignment="1">
      <alignment horizontal="left" vertical="center" wrapText="1" shrinkToFit="1"/>
    </xf>
    <xf numFmtId="0" fontId="14" fillId="11" borderId="0" xfId="0" applyFont="1" applyFill="1" applyAlignment="1">
      <alignment horizontal="center" vertical="center" wrapText="1"/>
    </xf>
    <xf numFmtId="0" fontId="4" fillId="15" borderId="6" xfId="0" applyFont="1" applyFill="1" applyBorder="1" applyAlignment="1" applyProtection="1">
      <alignment horizontal="left" vertical="center" wrapText="1"/>
      <protection locked="0"/>
    </xf>
    <xf numFmtId="0" fontId="4" fillId="15" borderId="9" xfId="0" applyFont="1" applyFill="1" applyBorder="1" applyAlignment="1" applyProtection="1">
      <alignment horizontal="left" vertical="center"/>
      <protection locked="0"/>
    </xf>
    <xf numFmtId="0" fontId="4" fillId="15" borderId="8" xfId="0" applyFont="1" applyFill="1" applyBorder="1" applyAlignment="1" applyProtection="1">
      <alignment horizontal="left" vertical="center"/>
      <protection locked="0"/>
    </xf>
    <xf numFmtId="0" fontId="21" fillId="15" borderId="6" xfId="1" applyFont="1" applyFill="1" applyBorder="1" applyAlignment="1" applyProtection="1">
      <alignment horizontal="center" vertical="center"/>
      <protection locked="0"/>
    </xf>
    <xf numFmtId="0" fontId="4" fillId="15" borderId="9" xfId="0" applyFont="1" applyFill="1" applyBorder="1" applyAlignment="1" applyProtection="1">
      <alignment vertical="center"/>
      <protection locked="0"/>
    </xf>
    <xf numFmtId="0" fontId="4" fillId="15" borderId="8" xfId="0" applyFont="1" applyFill="1" applyBorder="1" applyAlignment="1" applyProtection="1">
      <alignment vertical="center"/>
      <protection locked="0"/>
    </xf>
    <xf numFmtId="0" fontId="4" fillId="15" borderId="6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4" fillId="11" borderId="0" xfId="0" applyFont="1" applyFill="1" applyAlignment="1" applyProtection="1">
      <alignment horizontal="left" vertical="center"/>
    </xf>
    <xf numFmtId="0" fontId="7" fillId="13" borderId="11" xfId="0" applyFont="1" applyFill="1" applyBorder="1" applyAlignment="1" applyProtection="1">
      <alignment horizontal="left" vertical="center" wrapText="1"/>
    </xf>
    <xf numFmtId="0" fontId="7" fillId="13" borderId="7" xfId="0" applyFont="1" applyFill="1" applyBorder="1" applyAlignment="1" applyProtection="1">
      <alignment horizontal="left" vertical="center" wrapText="1"/>
    </xf>
    <xf numFmtId="0" fontId="7" fillId="13" borderId="1" xfId="0" applyFont="1" applyFill="1" applyBorder="1" applyAlignment="1" applyProtection="1">
      <alignment horizontal="left" vertical="center" wrapText="1"/>
    </xf>
    <xf numFmtId="0" fontId="29" fillId="0" borderId="0" xfId="0" applyFont="1" applyAlignment="1" applyProtection="1">
      <alignment horizontal="left" vertical="center" wrapText="1"/>
    </xf>
    <xf numFmtId="0" fontId="15" fillId="0" borderId="0" xfId="0" applyFont="1" applyAlignment="1" applyProtection="1">
      <alignment horizontal="center" wrapText="1"/>
    </xf>
    <xf numFmtId="0" fontId="33" fillId="6" borderId="0" xfId="0" applyFont="1" applyFill="1" applyAlignment="1" applyProtection="1">
      <alignment horizontal="center" wrapText="1"/>
    </xf>
    <xf numFmtId="0" fontId="38" fillId="8" borderId="48" xfId="0" applyFont="1" applyFill="1" applyBorder="1" applyAlignment="1" applyProtection="1">
      <alignment horizontal="center" vertical="center" wrapText="1"/>
    </xf>
    <xf numFmtId="0" fontId="38" fillId="8" borderId="49" xfId="0" applyFont="1" applyFill="1" applyBorder="1" applyAlignment="1" applyProtection="1">
      <alignment horizontal="center" vertical="center" wrapText="1"/>
    </xf>
    <xf numFmtId="0" fontId="38" fillId="8" borderId="50" xfId="0" applyFont="1" applyFill="1" applyBorder="1" applyAlignment="1" applyProtection="1">
      <alignment horizontal="center" vertical="center" wrapText="1"/>
    </xf>
    <xf numFmtId="0" fontId="7" fillId="18" borderId="6" xfId="0" applyFont="1" applyFill="1" applyBorder="1" applyAlignment="1" applyProtection="1">
      <alignment horizontal="left"/>
    </xf>
    <xf numFmtId="0" fontId="7" fillId="18" borderId="8" xfId="0" applyFont="1" applyFill="1" applyBorder="1" applyAlignment="1" applyProtection="1">
      <alignment horizontal="left"/>
    </xf>
    <xf numFmtId="0" fontId="7" fillId="4" borderId="6" xfId="0" applyFont="1" applyFill="1" applyBorder="1" applyAlignment="1" applyProtection="1">
      <alignment horizontal="left" wrapText="1"/>
    </xf>
    <xf numFmtId="0" fontId="7" fillId="4" borderId="8" xfId="0" applyFont="1" applyFill="1" applyBorder="1" applyAlignment="1" applyProtection="1">
      <alignment horizontal="left" wrapText="1"/>
    </xf>
    <xf numFmtId="0" fontId="7" fillId="17" borderId="6" xfId="0" applyFont="1" applyFill="1" applyBorder="1" applyAlignment="1" applyProtection="1">
      <alignment horizontal="left" vertical="center" wrapText="1"/>
    </xf>
    <xf numFmtId="0" fontId="7" fillId="17" borderId="8" xfId="0" applyFont="1" applyFill="1" applyBorder="1" applyAlignment="1" applyProtection="1">
      <alignment horizontal="left" vertical="center" wrapText="1"/>
    </xf>
    <xf numFmtId="0" fontId="35" fillId="3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left"/>
    </xf>
    <xf numFmtId="0" fontId="4" fillId="0" borderId="14" xfId="0" applyFont="1" applyBorder="1" applyAlignment="1" applyProtection="1">
      <alignment horizontal="left"/>
    </xf>
    <xf numFmtId="0" fontId="3" fillId="10" borderId="6" xfId="0" applyFont="1" applyFill="1" applyBorder="1" applyAlignment="1" applyProtection="1">
      <alignment horizontal="center"/>
    </xf>
    <xf numFmtId="0" fontId="3" fillId="10" borderId="9" xfId="0" applyFont="1" applyFill="1" applyBorder="1" applyAlignment="1" applyProtection="1">
      <alignment horizontal="center"/>
    </xf>
    <xf numFmtId="0" fontId="3" fillId="10" borderId="8" xfId="0" applyFont="1" applyFill="1" applyBorder="1" applyAlignment="1" applyProtection="1">
      <alignment horizontal="center"/>
    </xf>
    <xf numFmtId="0" fontId="7" fillId="16" borderId="6" xfId="0" applyFont="1" applyFill="1" applyBorder="1" applyAlignment="1" applyProtection="1">
      <alignment horizontal="left"/>
    </xf>
    <xf numFmtId="0" fontId="7" fillId="16" borderId="8" xfId="0" applyFont="1" applyFill="1" applyBorder="1" applyAlignment="1" applyProtection="1">
      <alignment horizontal="left"/>
    </xf>
    <xf numFmtId="0" fontId="7" fillId="9" borderId="6" xfId="0" applyFont="1" applyFill="1" applyBorder="1" applyAlignment="1" applyProtection="1">
      <alignment horizontal="left"/>
    </xf>
    <xf numFmtId="0" fontId="7" fillId="9" borderId="8" xfId="0" applyFont="1" applyFill="1" applyBorder="1" applyAlignment="1" applyProtection="1">
      <alignment horizontal="left"/>
    </xf>
    <xf numFmtId="0" fontId="4" fillId="13" borderId="6" xfId="0" applyFont="1" applyFill="1" applyBorder="1" applyAlignment="1" applyProtection="1">
      <alignment horizontal="left"/>
    </xf>
    <xf numFmtId="0" fontId="4" fillId="13" borderId="8" xfId="0" applyFont="1" applyFill="1" applyBorder="1" applyAlignment="1" applyProtection="1">
      <alignment horizontal="left"/>
    </xf>
    <xf numFmtId="0" fontId="12" fillId="0" borderId="0" xfId="0" applyFont="1" applyAlignment="1" applyProtection="1">
      <alignment horizontal="left" wrapText="1"/>
    </xf>
    <xf numFmtId="0" fontId="7" fillId="20" borderId="6" xfId="0" applyFont="1" applyFill="1" applyBorder="1" applyAlignment="1" applyProtection="1">
      <alignment horizontal="center" vertical="top" wrapText="1"/>
    </xf>
    <xf numFmtId="0" fontId="7" fillId="20" borderId="9" xfId="0" applyFont="1" applyFill="1" applyBorder="1" applyAlignment="1" applyProtection="1">
      <alignment horizontal="center" vertical="top" wrapText="1"/>
    </xf>
    <xf numFmtId="0" fontId="7" fillId="20" borderId="8" xfId="0" applyFont="1" applyFill="1" applyBorder="1" applyAlignment="1" applyProtection="1">
      <alignment horizontal="center" vertical="top" wrapText="1"/>
    </xf>
    <xf numFmtId="0" fontId="7" fillId="20" borderId="13" xfId="0" applyFont="1" applyFill="1" applyBorder="1" applyAlignment="1" applyProtection="1">
      <alignment horizontal="center" vertical="top" wrapText="1"/>
    </xf>
    <xf numFmtId="0" fontId="7" fillId="24" borderId="6" xfId="0" applyFont="1" applyFill="1" applyBorder="1" applyAlignment="1" applyProtection="1">
      <alignment horizontal="center" vertical="top" wrapText="1"/>
    </xf>
    <xf numFmtId="0" fontId="7" fillId="24" borderId="9" xfId="0" applyFont="1" applyFill="1" applyBorder="1" applyAlignment="1" applyProtection="1">
      <alignment horizontal="center" vertical="top" wrapText="1"/>
    </xf>
    <xf numFmtId="0" fontId="7" fillId="24" borderId="8" xfId="0" applyFont="1" applyFill="1" applyBorder="1" applyAlignment="1" applyProtection="1">
      <alignment horizontal="center" vertical="top" wrapText="1"/>
    </xf>
    <xf numFmtId="0" fontId="7" fillId="24" borderId="13" xfId="0" applyFont="1" applyFill="1" applyBorder="1" applyAlignment="1" applyProtection="1">
      <alignment horizontal="center" vertical="top" wrapText="1"/>
    </xf>
    <xf numFmtId="0" fontId="7" fillId="18" borderId="6" xfId="0" applyFont="1" applyFill="1" applyBorder="1" applyAlignment="1" applyProtection="1">
      <alignment horizontal="center" vertical="center"/>
    </xf>
    <xf numFmtId="0" fontId="7" fillId="18" borderId="8" xfId="0" applyFont="1" applyFill="1" applyBorder="1" applyAlignment="1" applyProtection="1">
      <alignment horizontal="center" vertical="center"/>
    </xf>
    <xf numFmtId="0" fontId="7" fillId="17" borderId="6" xfId="0" applyFont="1" applyFill="1" applyBorder="1" applyAlignment="1" applyProtection="1">
      <alignment horizontal="center" vertical="center"/>
    </xf>
    <xf numFmtId="0" fontId="7" fillId="17" borderId="8" xfId="0" applyFont="1" applyFill="1" applyBorder="1" applyAlignment="1" applyProtection="1">
      <alignment horizontal="center" vertical="center"/>
    </xf>
    <xf numFmtId="0" fontId="7" fillId="6" borderId="6" xfId="0" applyFont="1" applyFill="1" applyBorder="1" applyAlignment="1" applyProtection="1">
      <alignment horizontal="center" vertical="center"/>
    </xf>
    <xf numFmtId="0" fontId="7" fillId="6" borderId="8" xfId="0" applyFont="1" applyFill="1" applyBorder="1" applyAlignment="1" applyProtection="1">
      <alignment horizontal="center" vertical="center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6" borderId="9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26" borderId="6" xfId="0" applyFont="1" applyFill="1" applyBorder="1" applyAlignment="1" applyProtection="1">
      <alignment horizontal="center" vertical="top" wrapText="1"/>
    </xf>
    <xf numFmtId="0" fontId="7" fillId="26" borderId="9" xfId="0" applyFont="1" applyFill="1" applyBorder="1" applyAlignment="1" applyProtection="1">
      <alignment horizontal="center" vertical="top" wrapText="1"/>
    </xf>
    <xf numFmtId="0" fontId="7" fillId="26" borderId="8" xfId="0" applyFont="1" applyFill="1" applyBorder="1" applyAlignment="1" applyProtection="1">
      <alignment horizontal="center" vertical="top" wrapText="1"/>
    </xf>
    <xf numFmtId="0" fontId="7" fillId="26" borderId="13" xfId="0" applyFont="1" applyFill="1" applyBorder="1" applyAlignment="1" applyProtection="1">
      <alignment horizontal="center" vertical="top" wrapText="1"/>
    </xf>
    <xf numFmtId="0" fontId="7" fillId="27" borderId="6" xfId="0" applyFont="1" applyFill="1" applyBorder="1" applyAlignment="1" applyProtection="1">
      <alignment horizontal="center" vertical="top" wrapText="1"/>
    </xf>
    <xf numFmtId="0" fontId="7" fillId="27" borderId="9" xfId="0" applyFont="1" applyFill="1" applyBorder="1" applyAlignment="1" applyProtection="1">
      <alignment horizontal="center" vertical="top" wrapText="1"/>
    </xf>
    <xf numFmtId="0" fontId="7" fillId="27" borderId="8" xfId="0" applyFont="1" applyFill="1" applyBorder="1" applyAlignment="1" applyProtection="1">
      <alignment horizontal="center" vertical="top" wrapText="1"/>
    </xf>
    <xf numFmtId="0" fontId="7" fillId="27" borderId="13" xfId="0" applyFont="1" applyFill="1" applyBorder="1" applyAlignment="1" applyProtection="1">
      <alignment horizontal="center" vertical="top" wrapText="1"/>
    </xf>
    <xf numFmtId="0" fontId="7" fillId="23" borderId="6" xfId="0" applyFont="1" applyFill="1" applyBorder="1" applyAlignment="1" applyProtection="1">
      <alignment horizontal="center" vertical="top" wrapText="1"/>
    </xf>
    <xf numFmtId="0" fontId="7" fillId="23" borderId="9" xfId="0" applyFont="1" applyFill="1" applyBorder="1" applyAlignment="1" applyProtection="1">
      <alignment horizontal="center" vertical="top" wrapText="1"/>
    </xf>
    <xf numFmtId="0" fontId="7" fillId="23" borderId="8" xfId="0" applyFont="1" applyFill="1" applyBorder="1" applyAlignment="1" applyProtection="1">
      <alignment horizontal="center" vertical="top" wrapText="1"/>
    </xf>
    <xf numFmtId="0" fontId="7" fillId="23" borderId="13" xfId="0" applyFont="1" applyFill="1" applyBorder="1" applyAlignment="1" applyProtection="1">
      <alignment horizontal="center" vertical="top" wrapText="1"/>
    </xf>
    <xf numFmtId="0" fontId="7" fillId="25" borderId="6" xfId="0" applyFont="1" applyFill="1" applyBorder="1" applyAlignment="1" applyProtection="1">
      <alignment horizontal="center" vertical="top" wrapText="1"/>
    </xf>
    <xf numFmtId="0" fontId="7" fillId="25" borderId="9" xfId="0" applyFont="1" applyFill="1" applyBorder="1" applyAlignment="1" applyProtection="1">
      <alignment horizontal="center" vertical="top" wrapText="1"/>
    </xf>
    <xf numFmtId="0" fontId="7" fillId="25" borderId="8" xfId="0" applyFont="1" applyFill="1" applyBorder="1" applyAlignment="1" applyProtection="1">
      <alignment horizontal="center" vertical="top" wrapText="1"/>
    </xf>
    <xf numFmtId="0" fontId="7" fillId="25" borderId="13" xfId="0" applyFont="1" applyFill="1" applyBorder="1" applyAlignment="1" applyProtection="1">
      <alignment horizontal="center" vertical="top" wrapText="1"/>
    </xf>
    <xf numFmtId="0" fontId="32" fillId="11" borderId="0" xfId="0" applyFont="1" applyFill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wrapText="1"/>
    </xf>
    <xf numFmtId="0" fontId="7" fillId="9" borderId="6" xfId="0" applyFont="1" applyFill="1" applyBorder="1" applyAlignment="1" applyProtection="1">
      <alignment horizontal="center" vertical="center"/>
    </xf>
    <xf numFmtId="0" fontId="7" fillId="9" borderId="9" xfId="0" applyFont="1" applyFill="1" applyBorder="1" applyAlignment="1" applyProtection="1">
      <alignment horizontal="center" vertical="center"/>
    </xf>
    <xf numFmtId="0" fontId="7" fillId="9" borderId="8" xfId="0" applyFont="1" applyFill="1" applyBorder="1" applyAlignment="1" applyProtection="1">
      <alignment horizontal="center" vertical="center"/>
    </xf>
    <xf numFmtId="0" fontId="7" fillId="7" borderId="6" xfId="0" applyFont="1" applyFill="1" applyBorder="1" applyAlignment="1" applyProtection="1">
      <alignment horizontal="center" vertical="top" wrapText="1"/>
    </xf>
    <xf numFmtId="0" fontId="7" fillId="7" borderId="9" xfId="0" applyFont="1" applyFill="1" applyBorder="1" applyAlignment="1" applyProtection="1">
      <alignment horizontal="center" vertical="top" wrapText="1"/>
    </xf>
    <xf numFmtId="0" fontId="7" fillId="7" borderId="8" xfId="0" applyFont="1" applyFill="1" applyBorder="1" applyAlignment="1" applyProtection="1">
      <alignment horizontal="center" vertical="top" wrapText="1"/>
    </xf>
    <xf numFmtId="0" fontId="7" fillId="7" borderId="13" xfId="0" applyFont="1" applyFill="1" applyBorder="1" applyAlignment="1" applyProtection="1">
      <alignment horizontal="center" vertical="top" wrapText="1"/>
    </xf>
    <xf numFmtId="0" fontId="7" fillId="13" borderId="6" xfId="0" applyFont="1" applyFill="1" applyBorder="1" applyAlignment="1" applyProtection="1">
      <alignment horizontal="center" vertical="center"/>
    </xf>
    <xf numFmtId="0" fontId="7" fillId="13" borderId="8" xfId="0" applyFont="1" applyFill="1" applyBorder="1" applyAlignment="1" applyProtection="1">
      <alignment horizontal="center" vertical="center"/>
    </xf>
    <xf numFmtId="0" fontId="7" fillId="16" borderId="6" xfId="0" applyFont="1" applyFill="1" applyBorder="1" applyAlignment="1" applyProtection="1">
      <alignment horizontal="center" vertical="top"/>
    </xf>
    <xf numFmtId="0" fontId="7" fillId="16" borderId="8" xfId="0" applyFont="1" applyFill="1" applyBorder="1" applyAlignment="1" applyProtection="1">
      <alignment horizontal="center" vertical="top"/>
    </xf>
    <xf numFmtId="0" fontId="7" fillId="9" borderId="6" xfId="0" applyFont="1" applyFill="1" applyBorder="1" applyAlignment="1" applyProtection="1">
      <alignment horizontal="center" vertical="top"/>
    </xf>
    <xf numFmtId="0" fontId="7" fillId="9" borderId="8" xfId="0" applyFont="1" applyFill="1" applyBorder="1" applyAlignment="1" applyProtection="1">
      <alignment horizontal="center" vertical="top"/>
    </xf>
    <xf numFmtId="0" fontId="7" fillId="22" borderId="6" xfId="0" applyFont="1" applyFill="1" applyBorder="1" applyAlignment="1" applyProtection="1">
      <alignment horizontal="center" vertical="top"/>
    </xf>
    <xf numFmtId="0" fontId="7" fillId="22" borderId="8" xfId="0" applyFont="1" applyFill="1" applyBorder="1" applyAlignment="1" applyProtection="1">
      <alignment horizontal="center" vertical="top"/>
    </xf>
    <xf numFmtId="0" fontId="12" fillId="0" borderId="0" xfId="0" applyFont="1" applyFill="1" applyAlignment="1" applyProtection="1">
      <alignment horizontal="center" vertical="center" wrapText="1"/>
    </xf>
    <xf numFmtId="0" fontId="33" fillId="0" borderId="0" xfId="0" applyFont="1" applyAlignment="1" applyProtection="1">
      <alignment horizontal="left" vertical="center" wrapText="1" shrinkToFit="1"/>
    </xf>
    <xf numFmtId="0" fontId="33" fillId="8" borderId="48" xfId="0" applyFont="1" applyFill="1" applyBorder="1" applyAlignment="1" applyProtection="1">
      <alignment horizontal="center" vertical="center" wrapText="1"/>
    </xf>
    <xf numFmtId="0" fontId="33" fillId="8" borderId="49" xfId="0" applyFont="1" applyFill="1" applyBorder="1" applyAlignment="1" applyProtection="1">
      <alignment horizontal="center" vertical="center" wrapText="1"/>
    </xf>
    <xf numFmtId="0" fontId="33" fillId="8" borderId="50" xfId="0" applyFont="1" applyFill="1" applyBorder="1" applyAlignment="1" applyProtection="1">
      <alignment horizontal="center" vertical="center" wrapText="1"/>
    </xf>
    <xf numFmtId="0" fontId="14" fillId="11" borderId="0" xfId="0" applyFont="1" applyFill="1" applyAlignment="1" applyProtection="1">
      <alignment horizontal="left" vertical="center" wrapText="1"/>
    </xf>
    <xf numFmtId="0" fontId="33" fillId="0" borderId="0" xfId="0" applyFont="1" applyBorder="1" applyAlignment="1" applyProtection="1">
      <alignment horizontal="left" vertical="center" wrapText="1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 wrapText="1"/>
    </xf>
    <xf numFmtId="0" fontId="3" fillId="10" borderId="8" xfId="0" applyFont="1" applyFill="1" applyBorder="1" applyAlignment="1" applyProtection="1">
      <alignment horizontal="center" vertical="center" wrapText="1"/>
    </xf>
    <xf numFmtId="0" fontId="7" fillId="17" borderId="6" xfId="0" applyFont="1" applyFill="1" applyBorder="1" applyAlignment="1" applyProtection="1">
      <alignment horizontal="left" vertical="top" wrapText="1"/>
    </xf>
    <xf numFmtId="0" fontId="7" fillId="17" borderId="8" xfId="0" applyFont="1" applyFill="1" applyBorder="1" applyAlignment="1" applyProtection="1">
      <alignment horizontal="left" vertical="top" wrapText="1"/>
    </xf>
    <xf numFmtId="0" fontId="7" fillId="18" borderId="6" xfId="0" applyFont="1" applyFill="1" applyBorder="1" applyAlignment="1" applyProtection="1">
      <alignment horizontal="left" vertical="top" wrapText="1"/>
    </xf>
    <xf numFmtId="0" fontId="7" fillId="18" borderId="8" xfId="0" applyFont="1" applyFill="1" applyBorder="1" applyAlignment="1" applyProtection="1">
      <alignment horizontal="left" vertical="top" wrapText="1"/>
    </xf>
    <xf numFmtId="0" fontId="7" fillId="9" borderId="6" xfId="0" applyFont="1" applyFill="1" applyBorder="1" applyAlignment="1" applyProtection="1">
      <alignment horizontal="left" vertical="top" wrapText="1"/>
    </xf>
    <xf numFmtId="0" fontId="7" fillId="9" borderId="8" xfId="0" applyFont="1" applyFill="1" applyBorder="1" applyAlignment="1" applyProtection="1">
      <alignment horizontal="left" vertical="top" wrapText="1"/>
    </xf>
    <xf numFmtId="0" fontId="7" fillId="16" borderId="6" xfId="0" applyFont="1" applyFill="1" applyBorder="1" applyAlignment="1" applyProtection="1">
      <alignment horizontal="left" vertical="top" wrapText="1"/>
    </xf>
    <xf numFmtId="0" fontId="7" fillId="16" borderId="8" xfId="0" applyFont="1" applyFill="1" applyBorder="1" applyAlignment="1" applyProtection="1">
      <alignment horizontal="left" vertical="top" wrapText="1"/>
    </xf>
    <xf numFmtId="0" fontId="7" fillId="13" borderId="13" xfId="0" applyFont="1" applyFill="1" applyBorder="1" applyAlignment="1" applyProtection="1">
      <alignment horizontal="center" vertical="center" wrapText="1"/>
    </xf>
    <xf numFmtId="0" fontId="7" fillId="13" borderId="12" xfId="0" applyFont="1" applyFill="1" applyBorder="1" applyAlignment="1" applyProtection="1">
      <alignment horizontal="center" vertical="center" wrapText="1"/>
    </xf>
    <xf numFmtId="0" fontId="7" fillId="13" borderId="3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left" vertical="top" wrapText="1"/>
    </xf>
    <xf numFmtId="0" fontId="7" fillId="4" borderId="8" xfId="0" applyFont="1" applyFill="1" applyBorder="1" applyAlignment="1" applyProtection="1">
      <alignment horizontal="left" vertical="top" wrapText="1"/>
    </xf>
    <xf numFmtId="0" fontId="6" fillId="9" borderId="15" xfId="0" applyFont="1" applyFill="1" applyBorder="1" applyAlignment="1" applyProtection="1">
      <alignment horizontal="center"/>
    </xf>
    <xf numFmtId="0" fontId="6" fillId="9" borderId="16" xfId="0" applyFont="1" applyFill="1" applyBorder="1" applyAlignment="1" applyProtection="1">
      <alignment horizontal="center"/>
    </xf>
    <xf numFmtId="0" fontId="7" fillId="13" borderId="11" xfId="0" applyFont="1" applyFill="1" applyBorder="1" applyAlignment="1" applyProtection="1">
      <alignment horizontal="center" vertical="center" wrapText="1"/>
    </xf>
    <xf numFmtId="0" fontId="7" fillId="13" borderId="7" xfId="0" applyFont="1" applyFill="1" applyBorder="1" applyAlignment="1" applyProtection="1">
      <alignment horizontal="center" vertical="center" wrapText="1"/>
    </xf>
    <xf numFmtId="0" fontId="7" fillId="13" borderId="1" xfId="0" applyFont="1" applyFill="1" applyBorder="1" applyAlignment="1" applyProtection="1">
      <alignment horizontal="center" vertical="center" wrapText="1"/>
    </xf>
    <xf numFmtId="0" fontId="3" fillId="10" borderId="13" xfId="0" applyFont="1" applyFill="1" applyBorder="1" applyAlignment="1" applyProtection="1">
      <alignment horizontal="center" vertical="center" wrapText="1"/>
    </xf>
    <xf numFmtId="0" fontId="7" fillId="9" borderId="13" xfId="0" applyFont="1" applyFill="1" applyBorder="1" applyAlignment="1" applyProtection="1">
      <alignment horizontal="left" vertical="top" wrapText="1"/>
    </xf>
    <xf numFmtId="0" fontId="7" fillId="9" borderId="10" xfId="0" applyFont="1" applyFill="1" applyBorder="1" applyAlignment="1" applyProtection="1">
      <alignment horizontal="left" vertical="top" wrapText="1"/>
    </xf>
    <xf numFmtId="0" fontId="6" fillId="9" borderId="6" xfId="0" applyFont="1" applyFill="1" applyBorder="1" applyAlignment="1" applyProtection="1">
      <alignment horizontal="center"/>
    </xf>
    <xf numFmtId="0" fontId="6" fillId="9" borderId="8" xfId="0" applyFont="1" applyFill="1" applyBorder="1" applyAlignment="1" applyProtection="1">
      <alignment horizontal="center"/>
    </xf>
    <xf numFmtId="0" fontId="4" fillId="30" borderId="12" xfId="3" applyFont="1" applyFill="1" applyBorder="1" applyAlignment="1" applyProtection="1">
      <alignment horizontal="center" vertical="top" wrapText="1"/>
    </xf>
    <xf numFmtId="0" fontId="4" fillId="30" borderId="0" xfId="3" applyFont="1" applyFill="1" applyBorder="1" applyAlignment="1" applyProtection="1">
      <alignment horizontal="center" vertical="top" wrapText="1"/>
    </xf>
    <xf numFmtId="0" fontId="4" fillId="30" borderId="14" xfId="3" applyFont="1" applyFill="1" applyBorder="1" applyAlignment="1" applyProtection="1">
      <alignment horizontal="center" vertical="top" wrapText="1"/>
    </xf>
    <xf numFmtId="0" fontId="4" fillId="30" borderId="3" xfId="3" applyFont="1" applyFill="1" applyBorder="1" applyAlignment="1" applyProtection="1">
      <alignment horizontal="center" vertical="top" wrapText="1"/>
    </xf>
    <xf numFmtId="0" fontId="4" fillId="30" borderId="5" xfId="3" applyFont="1" applyFill="1" applyBorder="1" applyAlignment="1" applyProtection="1">
      <alignment horizontal="center" vertical="top" wrapText="1"/>
    </xf>
    <xf numFmtId="0" fontId="4" fillId="30" borderId="4" xfId="3" applyFont="1" applyFill="1" applyBorder="1" applyAlignment="1" applyProtection="1">
      <alignment horizontal="center" vertical="top" wrapText="1"/>
    </xf>
    <xf numFmtId="0" fontId="7" fillId="16" borderId="6" xfId="3" applyFont="1" applyFill="1" applyBorder="1" applyAlignment="1" applyProtection="1">
      <alignment horizontal="left" vertical="top" wrapText="1"/>
    </xf>
    <xf numFmtId="0" fontId="7" fillId="16" borderId="9" xfId="3" applyFont="1" applyFill="1" applyBorder="1" applyAlignment="1" applyProtection="1">
      <alignment horizontal="left" vertical="top" wrapText="1"/>
    </xf>
    <xf numFmtId="0" fontId="33" fillId="8" borderId="48" xfId="3" applyFont="1" applyFill="1" applyBorder="1" applyAlignment="1" applyProtection="1">
      <alignment horizontal="center" vertical="center" wrapText="1"/>
    </xf>
    <xf numFmtId="0" fontId="33" fillId="8" borderId="49" xfId="3" applyFont="1" applyFill="1" applyBorder="1" applyAlignment="1" applyProtection="1">
      <alignment horizontal="center" vertical="center" wrapText="1"/>
    </xf>
    <xf numFmtId="0" fontId="33" fillId="8" borderId="50" xfId="3" applyFont="1" applyFill="1" applyBorder="1" applyAlignment="1" applyProtection="1">
      <alignment horizontal="center" vertical="center" wrapText="1"/>
    </xf>
    <xf numFmtId="0" fontId="3" fillId="10" borderId="6" xfId="3" applyFont="1" applyFill="1" applyBorder="1" applyAlignment="1" applyProtection="1">
      <alignment horizontal="center" vertical="center" wrapText="1"/>
    </xf>
    <xf numFmtId="0" fontId="3" fillId="10" borderId="9" xfId="3" applyFont="1" applyFill="1" applyBorder="1" applyAlignment="1" applyProtection="1">
      <alignment horizontal="center" vertical="center" wrapText="1"/>
    </xf>
    <xf numFmtId="0" fontId="7" fillId="13" borderId="13" xfId="3" applyFont="1" applyFill="1" applyBorder="1" applyAlignment="1" applyProtection="1">
      <alignment horizontal="center" vertical="center" wrapText="1"/>
    </xf>
    <xf numFmtId="0" fontId="7" fillId="13" borderId="12" xfId="3" applyFont="1" applyFill="1" applyBorder="1" applyAlignment="1" applyProtection="1">
      <alignment horizontal="center" vertical="center" wrapText="1"/>
    </xf>
    <xf numFmtId="0" fontId="7" fillId="13" borderId="3" xfId="3" applyFont="1" applyFill="1" applyBorder="1" applyAlignment="1" applyProtection="1">
      <alignment horizontal="center" vertical="center" wrapText="1"/>
    </xf>
    <xf numFmtId="0" fontId="7" fillId="17" borderId="6" xfId="3" applyFont="1" applyFill="1" applyBorder="1" applyAlignment="1" applyProtection="1">
      <alignment horizontal="left" vertical="top" wrapText="1"/>
    </xf>
    <xf numFmtId="0" fontId="7" fillId="17" borderId="9" xfId="3" applyFont="1" applyFill="1" applyBorder="1" applyAlignment="1" applyProtection="1">
      <alignment horizontal="left" vertical="top" wrapText="1"/>
    </xf>
    <xf numFmtId="0" fontId="7" fillId="18" borderId="6" xfId="3" applyFont="1" applyFill="1" applyBorder="1" applyAlignment="1" applyProtection="1">
      <alignment horizontal="left" vertical="top" wrapText="1"/>
    </xf>
    <xf numFmtId="0" fontId="7" fillId="18" borderId="9" xfId="3" applyFont="1" applyFill="1" applyBorder="1" applyAlignment="1" applyProtection="1">
      <alignment horizontal="left" vertical="top" wrapText="1"/>
    </xf>
    <xf numFmtId="0" fontId="7" fillId="4" borderId="6" xfId="3" applyFont="1" applyFill="1" applyBorder="1" applyAlignment="1" applyProtection="1">
      <alignment horizontal="left" vertical="top" wrapText="1"/>
    </xf>
    <xf numFmtId="0" fontId="7" fillId="4" borderId="9" xfId="3" applyFont="1" applyFill="1" applyBorder="1" applyAlignment="1" applyProtection="1">
      <alignment horizontal="left" vertical="top" wrapText="1"/>
    </xf>
    <xf numFmtId="0" fontId="7" fillId="9" borderId="13" xfId="3" applyFont="1" applyFill="1" applyBorder="1" applyAlignment="1" applyProtection="1">
      <alignment horizontal="left" vertical="top" wrapText="1"/>
    </xf>
    <xf numFmtId="0" fontId="7" fillId="9" borderId="66" xfId="3" applyFont="1" applyFill="1" applyBorder="1" applyAlignment="1" applyProtection="1">
      <alignment horizontal="left" vertical="top" wrapText="1"/>
    </xf>
    <xf numFmtId="0" fontId="14" fillId="11" borderId="0" xfId="3" applyFont="1" applyFill="1" applyAlignment="1" applyProtection="1">
      <alignment horizontal="left" vertical="center" wrapText="1"/>
    </xf>
    <xf numFmtId="0" fontId="6" fillId="9" borderId="6" xfId="3" applyFont="1" applyFill="1" applyBorder="1" applyAlignment="1" applyProtection="1">
      <alignment horizontal="center"/>
    </xf>
    <xf numFmtId="0" fontId="6" fillId="9" borderId="9" xfId="3" applyFont="1" applyFill="1" applyBorder="1" applyAlignment="1" applyProtection="1">
      <alignment horizontal="center"/>
    </xf>
    <xf numFmtId="0" fontId="6" fillId="9" borderId="8" xfId="3" applyFont="1" applyFill="1" applyBorder="1" applyAlignment="1" applyProtection="1">
      <alignment horizontal="center"/>
    </xf>
    <xf numFmtId="0" fontId="3" fillId="10" borderId="8" xfId="3" applyFont="1" applyFill="1" applyBorder="1" applyAlignment="1" applyProtection="1">
      <alignment horizontal="center" vertical="center" wrapText="1"/>
    </xf>
    <xf numFmtId="0" fontId="7" fillId="12" borderId="6" xfId="3" applyFont="1" applyFill="1" applyBorder="1" applyAlignment="1" applyProtection="1">
      <alignment horizontal="center" vertical="center" wrapText="1"/>
    </xf>
    <xf numFmtId="0" fontId="7" fillId="12" borderId="9" xfId="3" applyFont="1" applyFill="1" applyBorder="1" applyAlignment="1" applyProtection="1">
      <alignment horizontal="center" vertical="center" wrapText="1"/>
    </xf>
    <xf numFmtId="0" fontId="7" fillId="5" borderId="6" xfId="3" applyFont="1" applyFill="1" applyBorder="1" applyAlignment="1" applyProtection="1">
      <alignment horizontal="center" vertical="center" wrapText="1"/>
    </xf>
    <xf numFmtId="0" fontId="7" fillId="5" borderId="9" xfId="3" applyFont="1" applyFill="1" applyBorder="1" applyAlignment="1" applyProtection="1">
      <alignment horizontal="center" vertical="center" wrapText="1"/>
    </xf>
    <xf numFmtId="0" fontId="7" fillId="5" borderId="8" xfId="3" applyFont="1" applyFill="1" applyBorder="1" applyAlignment="1" applyProtection="1">
      <alignment horizontal="center" vertical="center" wrapText="1"/>
    </xf>
    <xf numFmtId="0" fontId="7" fillId="25" borderId="42" xfId="0" applyFont="1" applyFill="1" applyBorder="1" applyAlignment="1">
      <alignment horizontal="center"/>
    </xf>
    <xf numFmtId="0" fontId="7" fillId="25" borderId="18" xfId="0" applyFont="1" applyFill="1" applyBorder="1" applyAlignment="1">
      <alignment horizontal="center"/>
    </xf>
    <xf numFmtId="0" fontId="7" fillId="25" borderId="37" xfId="0" applyFont="1" applyFill="1" applyBorder="1" applyAlignment="1">
      <alignment horizontal="center"/>
    </xf>
    <xf numFmtId="0" fontId="7" fillId="13" borderId="42" xfId="0" applyFont="1" applyFill="1" applyBorder="1" applyAlignment="1">
      <alignment horizontal="center" wrapText="1"/>
    </xf>
    <xf numFmtId="0" fontId="7" fillId="13" borderId="37" xfId="0" applyFont="1" applyFill="1" applyBorder="1" applyAlignment="1">
      <alignment horizontal="center" wrapText="1"/>
    </xf>
    <xf numFmtId="0" fontId="7" fillId="13" borderId="42" xfId="0" applyFont="1" applyFill="1" applyBorder="1" applyAlignment="1">
      <alignment horizontal="center" vertical="center" wrapText="1"/>
    </xf>
    <xf numFmtId="0" fontId="7" fillId="13" borderId="37" xfId="0" applyFont="1" applyFill="1" applyBorder="1" applyAlignment="1">
      <alignment horizontal="center" vertical="center" wrapText="1"/>
    </xf>
    <xf numFmtId="0" fontId="7" fillId="13" borderId="45" xfId="0" applyFont="1" applyFill="1" applyBorder="1" applyAlignment="1">
      <alignment horizontal="center"/>
    </xf>
    <xf numFmtId="0" fontId="7" fillId="13" borderId="46" xfId="0" applyFont="1" applyFill="1" applyBorder="1" applyAlignment="1">
      <alignment horizontal="center"/>
    </xf>
    <xf numFmtId="0" fontId="7" fillId="13" borderId="44" xfId="0" applyFont="1" applyFill="1" applyBorder="1" applyAlignment="1">
      <alignment horizontal="center"/>
    </xf>
    <xf numFmtId="0" fontId="7" fillId="13" borderId="39" xfId="0" applyFont="1" applyFill="1" applyBorder="1" applyAlignment="1">
      <alignment horizontal="center"/>
    </xf>
    <xf numFmtId="0" fontId="7" fillId="13" borderId="43" xfId="0" applyFont="1" applyFill="1" applyBorder="1" applyAlignment="1">
      <alignment horizontal="center"/>
    </xf>
    <xf numFmtId="0" fontId="7" fillId="13" borderId="38" xfId="0" applyFont="1" applyFill="1" applyBorder="1" applyAlignment="1">
      <alignment horizontal="center"/>
    </xf>
    <xf numFmtId="0" fontId="14" fillId="11" borderId="0" xfId="0" applyFont="1" applyFill="1" applyAlignment="1">
      <alignment horizontal="center"/>
    </xf>
    <xf numFmtId="165" fontId="26" fillId="14" borderId="0" xfId="0" applyNumberFormat="1" applyFont="1" applyFill="1" applyBorder="1" applyAlignment="1" applyProtection="1">
      <alignment horizontal="center" vertical="center"/>
      <protection locked="0"/>
    </xf>
    <xf numFmtId="0" fontId="7" fillId="25" borderId="42" xfId="0" applyFont="1" applyFill="1" applyBorder="1" applyAlignment="1">
      <alignment horizontal="left" vertical="center" wrapText="1"/>
    </xf>
    <xf numFmtId="0" fontId="7" fillId="25" borderId="37" xfId="0" applyFont="1" applyFill="1" applyBorder="1" applyAlignment="1">
      <alignment horizontal="left" vertical="center" wrapText="1"/>
    </xf>
    <xf numFmtId="0" fontId="7" fillId="12" borderId="42" xfId="0" applyFont="1" applyFill="1" applyBorder="1" applyAlignment="1">
      <alignment horizontal="center" wrapText="1"/>
    </xf>
    <xf numFmtId="0" fontId="7" fillId="12" borderId="37" xfId="0" applyFont="1" applyFill="1" applyBorder="1" applyAlignment="1">
      <alignment horizontal="center" wrapText="1"/>
    </xf>
  </cellXfs>
  <cellStyles count="4">
    <cellStyle name="Hipervínculo" xfId="1" builtinId="8"/>
    <cellStyle name="Normal" xfId="0" builtinId="0"/>
    <cellStyle name="Normal 2" xfId="3"/>
    <cellStyle name="Porcentaje" xfId="2" builtinId="5"/>
  </cellStyles>
  <dxfs count="96"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ont>
        <color theme="0"/>
      </font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ont>
        <color theme="0"/>
      </font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ont>
        <color theme="0"/>
      </font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ont>
        <b/>
        <i/>
        <color rgb="FFFF000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checked="Checked" fmlaLink="$B$15" lockText="1"/>
</file>

<file path=xl/ctrlProps/ctrlProp2.xml><?xml version="1.0" encoding="utf-8"?>
<formControlPr xmlns="http://schemas.microsoft.com/office/spreadsheetml/2009/9/main" objectType="CheckBox" checked="Checked" fmlaLink="$B$16" lockText="1"/>
</file>

<file path=xl/ctrlProps/ctrlProp3.xml><?xml version="1.0" encoding="utf-8"?>
<formControlPr xmlns="http://schemas.microsoft.com/office/spreadsheetml/2009/9/main" objectType="CheckBox" checked="Checked" fmlaLink="$B$17" lockText="1"/>
</file>

<file path=xl/ctrlProps/ctrlProp4.xml><?xml version="1.0" encoding="utf-8"?>
<formControlPr xmlns="http://schemas.microsoft.com/office/spreadsheetml/2009/9/main" objectType="CheckBox" checked="Checked" fmlaLink="$B$18" lockText="1"/>
</file>

<file path=xl/ctrlProps/ctrlProp5.xml><?xml version="1.0" encoding="utf-8"?>
<formControlPr xmlns="http://schemas.microsoft.com/office/spreadsheetml/2009/9/main" objectType="CheckBox" checked="Checked" fmlaLink="$B$19" lockText="1"/>
</file>

<file path=xl/ctrlProps/ctrlProp6.xml><?xml version="1.0" encoding="utf-8"?>
<formControlPr xmlns="http://schemas.microsoft.com/office/spreadsheetml/2009/9/main" objectType="CheckBox" checked="Checked" fmlaLink="$B$20" lockText="1"/>
</file>

<file path=xl/ctrlProps/ctrlProp7.xml><?xml version="1.0" encoding="utf-8"?>
<formControlPr xmlns="http://schemas.microsoft.com/office/spreadsheetml/2009/9/main" objectType="CheckBox" checked="Checked" fmlaLink="$B$21" lockText="1"/>
</file>

<file path=xl/ctrlProps/ctrlProp8.xml><?xml version="1.0" encoding="utf-8"?>
<formControlPr xmlns="http://schemas.microsoft.com/office/spreadsheetml/2009/9/main" objectType="CheckBox" checked="Checked" fmlaLink="$B$22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57150</xdr:rowOff>
    </xdr:from>
    <xdr:to>
      <xdr:col>4</xdr:col>
      <xdr:colOff>723675</xdr:colOff>
      <xdr:row>0</xdr:row>
      <xdr:rowOff>656298</xdr:rowOff>
    </xdr:to>
    <xdr:pic>
      <xdr:nvPicPr>
        <xdr:cNvPr id="3" name="2 Imagen" descr="logo_arp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375" y="57150"/>
          <a:ext cx="1800000" cy="59914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2019300</xdr:colOff>
          <xdr:row>14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Production (offshore)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2028825</xdr:colOff>
          <xdr:row>16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Production (onshore)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2028825</xdr:colOff>
          <xdr:row>17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Production (unconventionals)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2028825</xdr:colOff>
          <xdr:row>18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Pipelines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2028825</xdr:colOff>
          <xdr:row>19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Terminals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2028825</xdr:colOff>
          <xdr:row>20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Distribution / Transport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2028825</xdr:colOff>
          <xdr:row>21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Refining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2028825</xdr:colOff>
          <xdr:row>22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Petrochemicals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38100</xdr:rowOff>
    </xdr:from>
    <xdr:to>
      <xdr:col>10</xdr:col>
      <xdr:colOff>703650</xdr:colOff>
      <xdr:row>1</xdr:row>
      <xdr:rowOff>1838</xdr:rowOff>
    </xdr:to>
    <xdr:pic>
      <xdr:nvPicPr>
        <xdr:cNvPr id="3" name="2 Imagen" descr="logo_arp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48600" y="38100"/>
          <a:ext cx="1980000" cy="659063"/>
        </a:xfrm>
        <a:prstGeom prst="rect">
          <a:avLst/>
        </a:prstGeom>
      </xdr:spPr>
    </xdr:pic>
    <xdr:clientData/>
  </xdr:twoCellAnchor>
  <xdr:twoCellAnchor editAs="oneCell">
    <xdr:from>
      <xdr:col>8</xdr:col>
      <xdr:colOff>314325</xdr:colOff>
      <xdr:row>0</xdr:row>
      <xdr:rowOff>38100</xdr:rowOff>
    </xdr:from>
    <xdr:to>
      <xdr:col>10</xdr:col>
      <xdr:colOff>703650</xdr:colOff>
      <xdr:row>1</xdr:row>
      <xdr:rowOff>1838</xdr:rowOff>
    </xdr:to>
    <xdr:pic>
      <xdr:nvPicPr>
        <xdr:cNvPr id="4" name="3 Imagen" descr="logo_arp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29575" y="38100"/>
          <a:ext cx="1980000" cy="659063"/>
        </a:xfrm>
        <a:prstGeom prst="rect">
          <a:avLst/>
        </a:prstGeom>
      </xdr:spPr>
    </xdr:pic>
    <xdr:clientData/>
  </xdr:twoCellAnchor>
  <xdr:twoCellAnchor editAs="oneCell">
    <xdr:from>
      <xdr:col>8</xdr:col>
      <xdr:colOff>314325</xdr:colOff>
      <xdr:row>0</xdr:row>
      <xdr:rowOff>38100</xdr:rowOff>
    </xdr:from>
    <xdr:to>
      <xdr:col>10</xdr:col>
      <xdr:colOff>703650</xdr:colOff>
      <xdr:row>1</xdr:row>
      <xdr:rowOff>1838</xdr:rowOff>
    </xdr:to>
    <xdr:pic>
      <xdr:nvPicPr>
        <xdr:cNvPr id="5" name="4 Imagen" descr="logo_arp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29575" y="38100"/>
          <a:ext cx="1980000" cy="6590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287904</xdr:colOff>
      <xdr:row>0</xdr:row>
      <xdr:rowOff>12700</xdr:rowOff>
    </xdr:from>
    <xdr:to>
      <xdr:col>16</xdr:col>
      <xdr:colOff>751048</xdr:colOff>
      <xdr:row>0</xdr:row>
      <xdr:rowOff>679700</xdr:rowOff>
    </xdr:to>
    <xdr:pic>
      <xdr:nvPicPr>
        <xdr:cNvPr id="3" name="2 Imagen" descr="logo_arp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6504" y="12700"/>
          <a:ext cx="1987144" cy="667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248709</xdr:colOff>
      <xdr:row>0</xdr:row>
      <xdr:rowOff>14817</xdr:rowOff>
    </xdr:from>
    <xdr:to>
      <xdr:col>3</xdr:col>
      <xdr:colOff>2228709</xdr:colOff>
      <xdr:row>0</xdr:row>
      <xdr:rowOff>670705</xdr:rowOff>
    </xdr:to>
    <xdr:pic>
      <xdr:nvPicPr>
        <xdr:cNvPr id="3" name="2 Imagen" descr="logo_arp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16234" y="14817"/>
          <a:ext cx="1980000" cy="6558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452004</xdr:colOff>
      <xdr:row>0</xdr:row>
      <xdr:rowOff>16452</xdr:rowOff>
    </xdr:from>
    <xdr:to>
      <xdr:col>6</xdr:col>
      <xdr:colOff>1067332</xdr:colOff>
      <xdr:row>0</xdr:row>
      <xdr:rowOff>675515</xdr:rowOff>
    </xdr:to>
    <xdr:pic>
      <xdr:nvPicPr>
        <xdr:cNvPr id="3" name="2 Imagen" descr="logo_arp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43204" y="16452"/>
          <a:ext cx="1977403" cy="6590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28575</xdr:rowOff>
    </xdr:from>
    <xdr:to>
      <xdr:col>5</xdr:col>
      <xdr:colOff>1503750</xdr:colOff>
      <xdr:row>0</xdr:row>
      <xdr:rowOff>687638</xdr:rowOff>
    </xdr:to>
    <xdr:pic>
      <xdr:nvPicPr>
        <xdr:cNvPr id="3" name="2 Imagen" descr="logo_arp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81750" y="28575"/>
          <a:ext cx="1980000" cy="65906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24919</xdr:rowOff>
    </xdr:from>
    <xdr:to>
      <xdr:col>8</xdr:col>
      <xdr:colOff>691528</xdr:colOff>
      <xdr:row>0</xdr:row>
      <xdr:rowOff>683982</xdr:rowOff>
    </xdr:to>
    <xdr:pic>
      <xdr:nvPicPr>
        <xdr:cNvPr id="2" name="1 Imagen" descr="logo_arp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32995" y="24919"/>
          <a:ext cx="1986928" cy="65906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389029</xdr:colOff>
      <xdr:row>0</xdr:row>
      <xdr:rowOff>36825</xdr:rowOff>
    </xdr:from>
    <xdr:to>
      <xdr:col>21</xdr:col>
      <xdr:colOff>637645</xdr:colOff>
      <xdr:row>1</xdr:row>
      <xdr:rowOff>5325</xdr:rowOff>
    </xdr:to>
    <xdr:pic>
      <xdr:nvPicPr>
        <xdr:cNvPr id="2" name="1 Imagen" descr="logo_arp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4373" y="36825"/>
          <a:ext cx="1986928" cy="659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J25"/>
  <sheetViews>
    <sheetView showGridLines="0" tabSelected="1" zoomScale="80" zoomScaleNormal="80" workbookViewId="0">
      <selection sqref="A1:B1"/>
    </sheetView>
  </sheetViews>
  <sheetFormatPr baseColWidth="10" defaultRowHeight="12.75" x14ac:dyDescent="0.2"/>
  <cols>
    <col min="1" max="1" width="42.28515625" style="13" customWidth="1"/>
    <col min="2" max="2" width="14.140625" style="13" customWidth="1"/>
    <col min="3" max="16384" width="11.42578125" style="13"/>
  </cols>
  <sheetData>
    <row r="1" spans="1:10" ht="54.75" customHeight="1" x14ac:dyDescent="0.2">
      <c r="A1" s="397" t="s">
        <v>150</v>
      </c>
      <c r="B1" s="397"/>
      <c r="C1" s="15"/>
      <c r="D1" s="15"/>
      <c r="E1" s="15"/>
      <c r="F1" s="14"/>
      <c r="G1" s="14"/>
      <c r="H1" s="14"/>
      <c r="I1" s="14"/>
      <c r="J1" s="14"/>
    </row>
    <row r="2" spans="1:10" x14ac:dyDescent="0.2">
      <c r="A2" s="405"/>
      <c r="B2" s="405"/>
    </row>
    <row r="3" spans="1:10" s="60" customFormat="1" ht="15.75" thickBot="1" x14ac:dyDescent="0.3">
      <c r="A3" s="142" t="s">
        <v>10</v>
      </c>
      <c r="B3" s="143"/>
      <c r="C3" s="143"/>
      <c r="D3" s="143"/>
      <c r="E3" s="143"/>
    </row>
    <row r="4" spans="1:10" s="60" customFormat="1" ht="15.75" thickBot="1" x14ac:dyDescent="0.3">
      <c r="A4" s="144" t="s">
        <v>134</v>
      </c>
      <c r="B4" s="231"/>
      <c r="C4" s="145"/>
      <c r="D4" s="145"/>
      <c r="E4" s="145"/>
    </row>
    <row r="5" spans="1:10" s="60" customFormat="1" ht="18.75" customHeight="1" thickBot="1" x14ac:dyDescent="0.3">
      <c r="A5" s="146" t="s">
        <v>11</v>
      </c>
      <c r="B5" s="398"/>
      <c r="C5" s="399"/>
      <c r="D5" s="399"/>
      <c r="E5" s="400"/>
    </row>
    <row r="6" spans="1:10" s="60" customFormat="1" ht="15" customHeight="1" thickBot="1" x14ac:dyDescent="0.3">
      <c r="A6" s="144" t="s">
        <v>12</v>
      </c>
      <c r="B6" s="404"/>
      <c r="C6" s="399"/>
      <c r="D6" s="399"/>
      <c r="E6" s="400"/>
    </row>
    <row r="7" spans="1:10" s="60" customFormat="1" ht="15.75" thickBot="1" x14ac:dyDescent="0.3">
      <c r="A7" s="147" t="s">
        <v>13</v>
      </c>
      <c r="B7" s="401"/>
      <c r="C7" s="402"/>
      <c r="D7" s="402"/>
      <c r="E7" s="403"/>
    </row>
    <row r="8" spans="1:10" s="60" customFormat="1" ht="15" x14ac:dyDescent="0.25"/>
    <row r="9" spans="1:10" s="60" customFormat="1" ht="15.75" thickBot="1" x14ac:dyDescent="0.3">
      <c r="A9" s="383" t="s">
        <v>14</v>
      </c>
      <c r="B9" s="384"/>
    </row>
    <row r="10" spans="1:10" s="60" customFormat="1" ht="15.75" thickBot="1" x14ac:dyDescent="0.3">
      <c r="A10" s="148" t="s">
        <v>15</v>
      </c>
      <c r="B10" s="385"/>
      <c r="C10" s="386"/>
      <c r="D10" s="386"/>
      <c r="E10" s="387"/>
    </row>
    <row r="11" spans="1:10" s="60" customFormat="1" ht="15.75" thickBot="1" x14ac:dyDescent="0.3">
      <c r="A11" s="149" t="s">
        <v>16</v>
      </c>
      <c r="B11" s="388"/>
      <c r="C11" s="389"/>
      <c r="D11" s="389"/>
      <c r="E11" s="390"/>
      <c r="F11" s="150"/>
    </row>
    <row r="12" spans="1:10" s="60" customFormat="1" ht="15" x14ac:dyDescent="0.25"/>
    <row r="13" spans="1:10" s="60" customFormat="1" ht="15" x14ac:dyDescent="0.25"/>
    <row r="14" spans="1:10" s="60" customFormat="1" ht="15" x14ac:dyDescent="0.25">
      <c r="A14" s="211" t="s">
        <v>17</v>
      </c>
    </row>
    <row r="15" spans="1:10" s="60" customFormat="1" ht="18.75" customHeight="1" x14ac:dyDescent="0.25">
      <c r="A15" s="217"/>
      <c r="B15" s="218" t="b">
        <v>1</v>
      </c>
    </row>
    <row r="16" spans="1:10" s="60" customFormat="1" ht="18.75" customHeight="1" x14ac:dyDescent="0.25">
      <c r="A16" s="217"/>
      <c r="B16" s="218" t="b">
        <v>1</v>
      </c>
    </row>
    <row r="17" spans="1:5" s="60" customFormat="1" ht="18.75" customHeight="1" x14ac:dyDescent="0.25">
      <c r="A17" s="217"/>
      <c r="B17" s="218" t="b">
        <v>1</v>
      </c>
    </row>
    <row r="18" spans="1:5" s="60" customFormat="1" ht="18.75" customHeight="1" x14ac:dyDescent="0.25">
      <c r="A18" s="212"/>
      <c r="B18" s="218" t="b">
        <v>1</v>
      </c>
    </row>
    <row r="19" spans="1:5" s="60" customFormat="1" ht="18.75" customHeight="1" x14ac:dyDescent="0.25">
      <c r="A19" s="213"/>
      <c r="B19" s="218" t="b">
        <v>1</v>
      </c>
    </row>
    <row r="20" spans="1:5" s="60" customFormat="1" ht="18.75" customHeight="1" x14ac:dyDescent="0.25">
      <c r="A20" s="214"/>
      <c r="B20" s="218" t="b">
        <v>1</v>
      </c>
    </row>
    <row r="21" spans="1:5" s="60" customFormat="1" ht="18.75" customHeight="1" x14ac:dyDescent="0.25">
      <c r="A21" s="215"/>
      <c r="B21" s="218" t="b">
        <v>1</v>
      </c>
    </row>
    <row r="22" spans="1:5" s="60" customFormat="1" ht="18.75" customHeight="1" x14ac:dyDescent="0.25">
      <c r="A22" s="216"/>
      <c r="B22" s="218" t="b">
        <v>1</v>
      </c>
    </row>
    <row r="23" spans="1:5" s="60" customFormat="1" ht="15.75" thickBot="1" x14ac:dyDescent="0.3"/>
    <row r="24" spans="1:5" s="60" customFormat="1" ht="18.75" customHeight="1" x14ac:dyDescent="0.25">
      <c r="A24" s="391" t="s">
        <v>18</v>
      </c>
      <c r="B24" s="392"/>
      <c r="C24" s="392"/>
      <c r="D24" s="392"/>
      <c r="E24" s="393"/>
    </row>
    <row r="25" spans="1:5" s="60" customFormat="1" ht="29.25" customHeight="1" thickBot="1" x14ac:dyDescent="0.3">
      <c r="A25" s="394"/>
      <c r="B25" s="395"/>
      <c r="C25" s="395"/>
      <c r="D25" s="395"/>
      <c r="E25" s="396"/>
    </row>
  </sheetData>
  <mergeCells count="9">
    <mergeCell ref="A9:B9"/>
    <mergeCell ref="B10:E10"/>
    <mergeCell ref="B11:E11"/>
    <mergeCell ref="A24:E25"/>
    <mergeCell ref="A1:B1"/>
    <mergeCell ref="B5:E5"/>
    <mergeCell ref="B7:E7"/>
    <mergeCell ref="B6:E6"/>
    <mergeCell ref="A2:B2"/>
  </mergeCells>
  <phoneticPr fontId="1" type="noConversion"/>
  <pageMargins left="0.75" right="0.75" top="1" bottom="1" header="0" footer="0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0</xdr:col>
                    <xdr:colOff>2019300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0</xdr:col>
                    <xdr:colOff>2028825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0</xdr:rowOff>
                  </from>
                  <to>
                    <xdr:col>0</xdr:col>
                    <xdr:colOff>2028825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0</xdr:rowOff>
                  </from>
                  <to>
                    <xdr:col>0</xdr:col>
                    <xdr:colOff>2028825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0</xdr:col>
                    <xdr:colOff>2028825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0</xdr:col>
                    <xdr:colOff>2028825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0</xdr:col>
                    <xdr:colOff>2028825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0</xdr:col>
                    <xdr:colOff>2028825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40"/>
  <sheetViews>
    <sheetView showGridLines="0" zoomScale="75" zoomScaleNormal="75" workbookViewId="0">
      <selection sqref="A1:K1"/>
    </sheetView>
  </sheetViews>
  <sheetFormatPr baseColWidth="10" defaultRowHeight="12.75" x14ac:dyDescent="0.2"/>
  <cols>
    <col min="1" max="1" width="26" style="17" customWidth="1"/>
    <col min="2" max="2" width="19.5703125" style="17" customWidth="1"/>
    <col min="3" max="3" width="12" style="17" bestFit="1" customWidth="1"/>
    <col min="4" max="4" width="12.42578125" style="17" customWidth="1"/>
    <col min="5" max="8" width="11.42578125" style="17"/>
    <col min="9" max="9" width="12.42578125" style="17" bestFit="1" customWidth="1"/>
    <col min="10" max="16384" width="11.42578125" style="17"/>
  </cols>
  <sheetData>
    <row r="1" spans="1:14" ht="54.75" customHeight="1" x14ac:dyDescent="0.2">
      <c r="A1" s="406" t="str">
        <f>+T1.Contact!A1</f>
        <v>ARPEL Environmental Performance Benchmarking 2018 (2017 data)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16"/>
    </row>
    <row r="2" spans="1:14" s="32" customFormat="1" ht="18.75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14" ht="15.75" customHeight="1" x14ac:dyDescent="0.25">
      <c r="A3" s="411" t="s">
        <v>35</v>
      </c>
      <c r="B3" s="411"/>
      <c r="C3" s="411"/>
      <c r="D3" s="411"/>
      <c r="E3" s="411"/>
      <c r="F3" s="18"/>
      <c r="G3" s="18"/>
      <c r="H3" s="18"/>
      <c r="I3" s="18"/>
    </row>
    <row r="4" spans="1:14" ht="17.25" customHeight="1" x14ac:dyDescent="0.25">
      <c r="A4" s="412" t="s">
        <v>135</v>
      </c>
      <c r="B4" s="412"/>
      <c r="C4" s="412"/>
      <c r="D4" s="412"/>
      <c r="E4" s="412"/>
      <c r="F4" s="18"/>
      <c r="G4" s="18"/>
      <c r="H4" s="18"/>
      <c r="I4" s="18"/>
    </row>
    <row r="5" spans="1:14" ht="16.5" thickBot="1" x14ac:dyDescent="0.3">
      <c r="B5" s="19"/>
    </row>
    <row r="6" spans="1:14" ht="30.75" thickBot="1" x14ac:dyDescent="0.3">
      <c r="A6" s="2"/>
      <c r="B6" s="20"/>
      <c r="C6" s="33" t="s">
        <v>126</v>
      </c>
      <c r="D6" s="34" t="s">
        <v>5</v>
      </c>
      <c r="E6" s="34" t="s">
        <v>4</v>
      </c>
    </row>
    <row r="7" spans="1:14" ht="16.5" customHeight="1" thickBot="1" x14ac:dyDescent="0.3">
      <c r="A7" s="407" t="s">
        <v>19</v>
      </c>
      <c r="B7" s="36" t="s">
        <v>121</v>
      </c>
      <c r="C7" s="35"/>
      <c r="D7" s="35"/>
      <c r="E7" s="10">
        <f>IF(A33=FALSE,"NR",SUM(C7:D7))</f>
        <v>0</v>
      </c>
      <c r="F7" s="26"/>
      <c r="G7" s="247" t="str">
        <f>IF(AND($A33=TRUE,COUNTBLANK(C7:D7)&gt;0),"There are still blank cells in Production (offshore), please enter a value","")</f>
        <v>There are still blank cells in Production (offshore), please enter a value</v>
      </c>
      <c r="L7" s="21"/>
      <c r="M7" s="22"/>
    </row>
    <row r="8" spans="1:14" ht="16.5" customHeight="1" thickBot="1" x14ac:dyDescent="0.3">
      <c r="A8" s="408"/>
      <c r="B8" s="37" t="s">
        <v>122</v>
      </c>
      <c r="C8" s="35"/>
      <c r="D8" s="35"/>
      <c r="E8" s="10">
        <f>IF(A34=FALSE,"NR",SUM(C8:D8))</f>
        <v>0</v>
      </c>
      <c r="G8" s="247" t="str">
        <f>IF(AND($A34=TRUE,COUNTBLANK(C8:D8)&gt;0),"There are still blank cells in Production (onshore), please enter a value","")</f>
        <v>There are still blank cells in Production (onshore), please enter a value</v>
      </c>
      <c r="L8" s="23"/>
      <c r="M8" s="24"/>
      <c r="N8" s="25"/>
    </row>
    <row r="9" spans="1:14" ht="15.75" thickBot="1" x14ac:dyDescent="0.3">
      <c r="A9" s="408"/>
      <c r="B9" s="37" t="s">
        <v>123</v>
      </c>
      <c r="C9" s="35"/>
      <c r="D9" s="35"/>
      <c r="E9" s="10">
        <f>IF(A35=FALSE,"NR",SUM(C9:D9))</f>
        <v>0</v>
      </c>
      <c r="G9" s="247" t="str">
        <f>IF(AND($A35=TRUE,COUNTBLANK(C9:D9)&gt;0),"There are still blank cells in Production (unconventionals), please enter a value","")</f>
        <v>There are still blank cells in Production (unconventionals), please enter a value</v>
      </c>
    </row>
    <row r="10" spans="1:14" ht="15.75" thickBot="1" x14ac:dyDescent="0.3">
      <c r="A10" s="409"/>
      <c r="B10" s="197" t="s">
        <v>3</v>
      </c>
      <c r="C10" s="199">
        <f>IF(AND($A$33=FALSE,$A$34=FALSE),"NR",SUM(C7:C8))</f>
        <v>0</v>
      </c>
      <c r="D10" s="199">
        <f>IF(AND($A$33=FALSE,$A$34=FALSE),"NR",SUM(D7:D8))</f>
        <v>0</v>
      </c>
      <c r="E10" s="199">
        <f>IF(AND(A33=FALSE,A34=FALSE),"NR",SUM(C10:D10))</f>
        <v>0</v>
      </c>
      <c r="F10" s="26"/>
      <c r="G10" s="247"/>
    </row>
    <row r="11" spans="1:14" ht="16.5" customHeight="1" thickBot="1" x14ac:dyDescent="0.3">
      <c r="A11" s="420" t="s">
        <v>20</v>
      </c>
      <c r="B11" s="421"/>
      <c r="C11" s="35"/>
      <c r="D11" s="35"/>
      <c r="E11" s="10">
        <f>IF(A36=FALSE,"NR",SUM(C11:D11))</f>
        <v>0</v>
      </c>
      <c r="G11" s="247" t="str">
        <f>IF(AND($A36=TRUE,COUNTBLANK(C11:D11)&gt;0),"There are still blank cells in Pipelines, please enter a value","")</f>
        <v>There are still blank cells in Pipelines, please enter a value</v>
      </c>
    </row>
    <row r="12" spans="1:14" ht="16.5" customHeight="1" thickBot="1" x14ac:dyDescent="0.3">
      <c r="A12" s="416" t="s">
        <v>21</v>
      </c>
      <c r="B12" s="417"/>
      <c r="C12" s="35"/>
      <c r="D12" s="35"/>
      <c r="E12" s="10">
        <f>IF(A37=FALSE,"NR",SUM(C12:D12))</f>
        <v>0</v>
      </c>
      <c r="G12" s="247" t="str">
        <f>IF(AND($A37=TRUE,COUNTBLANK(C12:D12)&gt;0),"There are still blank cells in Terminals, please enter a value","")</f>
        <v>There are still blank cells in Terminals, please enter a value</v>
      </c>
    </row>
    <row r="13" spans="1:14" ht="15.75" thickBot="1" x14ac:dyDescent="0.3">
      <c r="A13" s="418" t="s">
        <v>22</v>
      </c>
      <c r="B13" s="419"/>
      <c r="C13" s="35"/>
      <c r="D13" s="35"/>
      <c r="E13" s="10">
        <f>IF(A38=FALSE,"NR",SUM(C13:D13))</f>
        <v>0</v>
      </c>
      <c r="G13" s="247" t="str">
        <f>IF(AND($A38=TRUE,COUNTBLANK(C13:D13)&gt;0),"There are still blank cells in Distribution / Transport, please enter a value","")</f>
        <v>There are still blank cells in Distribution / Transport, please enter a value</v>
      </c>
    </row>
    <row r="14" spans="1:14" ht="16.5" customHeight="1" thickBot="1" x14ac:dyDescent="0.3">
      <c r="A14" s="224" t="s">
        <v>23</v>
      </c>
      <c r="B14" s="225"/>
      <c r="C14" s="35"/>
      <c r="D14" s="228"/>
      <c r="E14" s="10">
        <f>IF(A39=FALSE,"NR",C14)</f>
        <v>0</v>
      </c>
      <c r="G14" s="247" t="str">
        <f>IF(AND($A39=TRUE,COUNTBLANK(C14)&gt;0),"There are still blank cells in Refining, please enter a value","")</f>
        <v>There are still blank cells in Refining, please enter a value</v>
      </c>
      <c r="H14" s="27"/>
    </row>
    <row r="15" spans="1:14" ht="16.5" customHeight="1" thickBot="1" x14ac:dyDescent="0.3">
      <c r="A15" s="226" t="s">
        <v>24</v>
      </c>
      <c r="B15" s="227"/>
      <c r="C15" s="35"/>
      <c r="D15" s="228"/>
      <c r="E15" s="10">
        <f>IF(A40=FALSE,"NR",C15)</f>
        <v>0</v>
      </c>
      <c r="G15" s="247" t="str">
        <f>IF(AND($A40=TRUE,COUNTBLANK(C15)&gt;0),"There are still blank cells in Petrochemicals, please enter a value","")</f>
        <v>There are still blank cells in Petrochemicals, please enter a value</v>
      </c>
    </row>
    <row r="16" spans="1:14" x14ac:dyDescent="0.2">
      <c r="G16" s="202"/>
    </row>
    <row r="17" spans="1:11" ht="15" x14ac:dyDescent="0.2">
      <c r="A17" s="422" t="s">
        <v>124</v>
      </c>
      <c r="B17" s="422"/>
      <c r="C17" s="422"/>
      <c r="D17" s="422"/>
      <c r="E17" s="422"/>
      <c r="G17" s="202"/>
    </row>
    <row r="18" spans="1:11" ht="13.5" thickBot="1" x14ac:dyDescent="0.25">
      <c r="D18" s="22"/>
      <c r="G18" s="202"/>
    </row>
    <row r="19" spans="1:11" ht="25.5" customHeight="1" thickBot="1" x14ac:dyDescent="0.25">
      <c r="A19" s="413" t="s">
        <v>25</v>
      </c>
      <c r="B19" s="414"/>
      <c r="C19" s="414"/>
      <c r="D19" s="414"/>
      <c r="E19" s="415"/>
      <c r="F19" s="22"/>
      <c r="G19" s="410" t="s">
        <v>26</v>
      </c>
      <c r="H19" s="410"/>
      <c r="I19" s="410"/>
      <c r="J19" s="410"/>
      <c r="K19" s="28"/>
    </row>
    <row r="20" spans="1:11" ht="13.5" customHeight="1" thickBot="1" x14ac:dyDescent="0.25">
      <c r="B20" s="22"/>
      <c r="G20" s="410"/>
      <c r="H20" s="410"/>
      <c r="I20" s="410"/>
      <c r="J20" s="410"/>
    </row>
    <row r="21" spans="1:11" ht="13.5" customHeight="1" thickBot="1" x14ac:dyDescent="0.3">
      <c r="A21" s="434" t="s">
        <v>127</v>
      </c>
      <c r="B21" s="434"/>
      <c r="C21" s="434"/>
      <c r="D21" s="434"/>
      <c r="E21" s="434"/>
      <c r="G21" s="423" t="s">
        <v>27</v>
      </c>
      <c r="H21" s="423"/>
      <c r="I21" s="423"/>
      <c r="J21" s="424"/>
      <c r="K21" s="29"/>
    </row>
    <row r="22" spans="1:11" ht="13.5" customHeight="1" thickBot="1" x14ac:dyDescent="0.25">
      <c r="B22" s="22"/>
      <c r="G22" s="268"/>
      <c r="H22" s="268"/>
      <c r="I22" s="268"/>
      <c r="J22" s="268"/>
    </row>
    <row r="23" spans="1:11" ht="15.75" thickBot="1" x14ac:dyDescent="0.3">
      <c r="A23" s="425" t="s">
        <v>125</v>
      </c>
      <c r="B23" s="426"/>
      <c r="C23" s="427"/>
    </row>
    <row r="24" spans="1:11" ht="15.75" thickBot="1" x14ac:dyDescent="0.3">
      <c r="A24" s="432" t="s">
        <v>32</v>
      </c>
      <c r="B24" s="433"/>
      <c r="C24" s="232"/>
      <c r="G24" s="202"/>
    </row>
    <row r="25" spans="1:11" ht="15.75" thickBot="1" x14ac:dyDescent="0.3">
      <c r="A25" s="432" t="s">
        <v>33</v>
      </c>
      <c r="B25" s="433"/>
      <c r="C25" s="232"/>
      <c r="G25" s="202"/>
    </row>
    <row r="26" spans="1:11" ht="15.75" thickBot="1" x14ac:dyDescent="0.3">
      <c r="A26" s="432" t="s">
        <v>34</v>
      </c>
      <c r="B26" s="433"/>
      <c r="C26" s="232"/>
      <c r="G26" s="202"/>
    </row>
    <row r="27" spans="1:11" ht="15.75" thickBot="1" x14ac:dyDescent="0.3">
      <c r="A27" s="420" t="s">
        <v>28</v>
      </c>
      <c r="B27" s="421"/>
      <c r="C27" s="232"/>
      <c r="G27" s="202"/>
    </row>
    <row r="28" spans="1:11" ht="15.75" thickBot="1" x14ac:dyDescent="0.3">
      <c r="A28" s="416" t="s">
        <v>29</v>
      </c>
      <c r="B28" s="417"/>
      <c r="C28" s="232"/>
      <c r="G28" s="202"/>
    </row>
    <row r="29" spans="1:11" ht="15.75" thickBot="1" x14ac:dyDescent="0.3">
      <c r="A29" s="430" t="s">
        <v>30</v>
      </c>
      <c r="B29" s="431"/>
      <c r="C29" s="232"/>
      <c r="G29" s="202"/>
    </row>
    <row r="30" spans="1:11" ht="15.75" thickBot="1" x14ac:dyDescent="0.3">
      <c r="A30" s="428" t="s">
        <v>31</v>
      </c>
      <c r="B30" s="429"/>
      <c r="C30" s="232"/>
      <c r="G30" s="202"/>
    </row>
    <row r="31" spans="1:11" x14ac:dyDescent="0.2">
      <c r="B31" s="22"/>
      <c r="G31" s="202"/>
    </row>
    <row r="32" spans="1:11" x14ac:dyDescent="0.2">
      <c r="B32" s="22"/>
      <c r="G32" s="202"/>
    </row>
    <row r="33" spans="1:1" x14ac:dyDescent="0.2">
      <c r="A33" s="249" t="b">
        <f>+T1.Contact!B15</f>
        <v>1</v>
      </c>
    </row>
    <row r="34" spans="1:1" x14ac:dyDescent="0.2">
      <c r="A34" s="249" t="b">
        <f>+T1.Contact!B16</f>
        <v>1</v>
      </c>
    </row>
    <row r="35" spans="1:1" x14ac:dyDescent="0.2">
      <c r="A35" s="249" t="b">
        <f>+T1.Contact!B17</f>
        <v>1</v>
      </c>
    </row>
    <row r="36" spans="1:1" x14ac:dyDescent="0.2">
      <c r="A36" s="249" t="b">
        <f>+T1.Contact!B18</f>
        <v>1</v>
      </c>
    </row>
    <row r="37" spans="1:1" x14ac:dyDescent="0.2">
      <c r="A37" s="249" t="b">
        <f>+T1.Contact!B19</f>
        <v>1</v>
      </c>
    </row>
    <row r="38" spans="1:1" x14ac:dyDescent="0.2">
      <c r="A38" s="249" t="b">
        <f>+T1.Contact!B20</f>
        <v>1</v>
      </c>
    </row>
    <row r="39" spans="1:1" x14ac:dyDescent="0.2">
      <c r="A39" s="249" t="b">
        <f>+T1.Contact!B21</f>
        <v>1</v>
      </c>
    </row>
    <row r="40" spans="1:1" x14ac:dyDescent="0.2">
      <c r="A40" s="249" t="b">
        <f>+T1.Contact!B22</f>
        <v>1</v>
      </c>
    </row>
  </sheetData>
  <mergeCells count="20">
    <mergeCell ref="G21:J21"/>
    <mergeCell ref="A23:C23"/>
    <mergeCell ref="A27:B27"/>
    <mergeCell ref="A28:B28"/>
    <mergeCell ref="A30:B30"/>
    <mergeCell ref="A29:B29"/>
    <mergeCell ref="A24:B24"/>
    <mergeCell ref="A25:B25"/>
    <mergeCell ref="A26:B26"/>
    <mergeCell ref="A21:E21"/>
    <mergeCell ref="A1:K1"/>
    <mergeCell ref="A7:A10"/>
    <mergeCell ref="G19:J20"/>
    <mergeCell ref="A3:E3"/>
    <mergeCell ref="A4:E4"/>
    <mergeCell ref="A19:E19"/>
    <mergeCell ref="A12:B12"/>
    <mergeCell ref="A13:B13"/>
    <mergeCell ref="A11:B11"/>
    <mergeCell ref="A17:E17"/>
  </mergeCells>
  <phoneticPr fontId="1" type="noConversion"/>
  <conditionalFormatting sqref="C7:E7 C24">
    <cfRule type="expression" dxfId="95" priority="10">
      <formula>$A$33=FALSE</formula>
    </cfRule>
  </conditionalFormatting>
  <conditionalFormatting sqref="C8:E8 C25">
    <cfRule type="expression" dxfId="94" priority="9">
      <formula>$A$34=FALSE</formula>
    </cfRule>
  </conditionalFormatting>
  <conditionalFormatting sqref="C9:E9 C26">
    <cfRule type="expression" dxfId="93" priority="8">
      <formula>$A$35=FALSE</formula>
    </cfRule>
  </conditionalFormatting>
  <conditionalFormatting sqref="C10:E10">
    <cfRule type="expression" dxfId="92" priority="7">
      <formula>$E$10="NR"</formula>
    </cfRule>
  </conditionalFormatting>
  <conditionalFormatting sqref="C11:E11 C27">
    <cfRule type="expression" dxfId="91" priority="6">
      <formula>$A$36=FALSE</formula>
    </cfRule>
  </conditionalFormatting>
  <conditionalFormatting sqref="C12:E12 C28">
    <cfRule type="expression" dxfId="90" priority="5">
      <formula>$A$37=FALSE</formula>
    </cfRule>
  </conditionalFormatting>
  <conditionalFormatting sqref="C13:E13">
    <cfRule type="expression" dxfId="89" priority="4">
      <formula>$A$38=FALSE</formula>
    </cfRule>
  </conditionalFormatting>
  <conditionalFormatting sqref="C14:E14 C29">
    <cfRule type="expression" dxfId="88" priority="3">
      <formula>$A$39=FALSE</formula>
    </cfRule>
  </conditionalFormatting>
  <conditionalFormatting sqref="C15:E15 C30">
    <cfRule type="expression" dxfId="87" priority="1">
      <formula>$A$40=FALSE</formula>
    </cfRule>
  </conditionalFormatting>
  <pageMargins left="0.75" right="0.17" top="1" bottom="1" header="0.23" footer="0"/>
  <pageSetup paperSize="9" scale="90" orientation="landscape" r:id="rId1"/>
  <headerFooter alignWithMargins="0"/>
  <cellWatches>
    <cellWatch r="K19"/>
  </cellWatch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V117"/>
  <sheetViews>
    <sheetView showGridLines="0" zoomScale="75" zoomScaleNormal="75" workbookViewId="0">
      <selection sqref="A1:H1"/>
    </sheetView>
  </sheetViews>
  <sheetFormatPr baseColWidth="10" defaultRowHeight="15" x14ac:dyDescent="0.25"/>
  <cols>
    <col min="1" max="1" width="5.7109375" style="2" customWidth="1"/>
    <col min="2" max="2" width="51.42578125" style="2" customWidth="1"/>
    <col min="3" max="6" width="11.42578125" style="2" customWidth="1"/>
    <col min="7" max="7" width="12.140625" style="2" customWidth="1"/>
    <col min="8" max="8" width="13.5703125" style="2" customWidth="1"/>
    <col min="9" max="10" width="11.28515625" style="2" customWidth="1"/>
    <col min="11" max="17" width="11.42578125" style="2" customWidth="1"/>
    <col min="18" max="22" width="9.140625" style="2" customWidth="1"/>
    <col min="23" max="16384" width="11.42578125" style="2"/>
  </cols>
  <sheetData>
    <row r="1" spans="1:22" ht="54.75" customHeight="1" x14ac:dyDescent="0.25">
      <c r="A1" s="468" t="str">
        <f>+T1.Contact!A1</f>
        <v>ARPEL Environmental Performance Benchmarking 2018 (2017 data)</v>
      </c>
      <c r="B1" s="468"/>
      <c r="C1" s="468"/>
      <c r="D1" s="468"/>
      <c r="E1" s="468"/>
      <c r="F1" s="468"/>
      <c r="G1" s="468"/>
      <c r="H1" s="468"/>
      <c r="I1" s="61"/>
      <c r="J1" s="61"/>
      <c r="K1" s="61"/>
      <c r="L1" s="61"/>
      <c r="M1" s="61"/>
      <c r="N1" s="61"/>
      <c r="O1" s="61"/>
      <c r="P1" s="61"/>
      <c r="Q1" s="61"/>
      <c r="R1" s="62"/>
      <c r="S1" s="62"/>
      <c r="T1" s="62"/>
      <c r="U1" s="62"/>
      <c r="V1" s="62"/>
    </row>
    <row r="2" spans="1:22" s="55" customFormat="1" x14ac:dyDescent="0.25">
      <c r="A2" s="63"/>
      <c r="B2" s="63"/>
      <c r="C2" s="63"/>
      <c r="D2" s="63"/>
      <c r="E2" s="63"/>
      <c r="F2" s="63"/>
      <c r="G2" s="63"/>
      <c r="H2" s="63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2" ht="15.75" customHeight="1" x14ac:dyDescent="0.3">
      <c r="A3" s="469" t="s">
        <v>36</v>
      </c>
      <c r="B3" s="469"/>
      <c r="C3" s="469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7"/>
      <c r="T3" s="68"/>
      <c r="U3" s="68"/>
      <c r="V3" s="68"/>
    </row>
    <row r="4" spans="1:22" ht="10.5" customHeight="1" x14ac:dyDescent="0.25">
      <c r="A4" s="69"/>
      <c r="B4" s="69"/>
      <c r="C4" s="65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7"/>
      <c r="T4" s="68"/>
      <c r="U4" s="68"/>
      <c r="V4" s="68"/>
    </row>
    <row r="5" spans="1:22" s="55" customFormat="1" x14ac:dyDescent="0.25">
      <c r="A5" s="291"/>
      <c r="B5" s="292" t="s">
        <v>114</v>
      </c>
      <c r="C5" s="293"/>
      <c r="D5" s="293"/>
      <c r="E5" s="293"/>
      <c r="F5" s="293"/>
      <c r="G5" s="293"/>
      <c r="H5" s="293"/>
      <c r="I5" s="294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1:22" s="55" customFormat="1" ht="15.75" thickBot="1" x14ac:dyDescent="0.3">
      <c r="A6" s="7"/>
      <c r="B6" s="266"/>
      <c r="C6" s="96"/>
      <c r="D6" s="96"/>
      <c r="E6" s="96"/>
      <c r="F6" s="96"/>
      <c r="G6" s="96"/>
      <c r="H6" s="96"/>
      <c r="I6" s="96"/>
      <c r="J6" s="229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</row>
    <row r="7" spans="1:22" ht="15.75" thickBot="1" x14ac:dyDescent="0.3">
      <c r="B7" s="97"/>
      <c r="C7" s="435" t="s">
        <v>39</v>
      </c>
      <c r="D7" s="436"/>
      <c r="E7" s="437"/>
      <c r="F7" s="438" t="s">
        <v>40</v>
      </c>
      <c r="G7" s="436"/>
      <c r="H7" s="437"/>
      <c r="K7" s="194"/>
    </row>
    <row r="8" spans="1:22" ht="15.75" thickBot="1" x14ac:dyDescent="0.3">
      <c r="A8" s="477" t="s">
        <v>37</v>
      </c>
      <c r="B8" s="478"/>
      <c r="C8" s="128" t="s">
        <v>41</v>
      </c>
      <c r="D8" s="128" t="s">
        <v>42</v>
      </c>
      <c r="E8" s="131" t="s">
        <v>3</v>
      </c>
      <c r="F8" s="130" t="s">
        <v>41</v>
      </c>
      <c r="G8" s="131" t="s">
        <v>42</v>
      </c>
      <c r="H8" s="130" t="s">
        <v>3</v>
      </c>
      <c r="K8" s="207"/>
    </row>
    <row r="9" spans="1:22" x14ac:dyDescent="0.25">
      <c r="A9" s="152"/>
      <c r="B9" s="179" t="s">
        <v>0</v>
      </c>
      <c r="C9" s="182" t="s">
        <v>68</v>
      </c>
      <c r="D9" s="129"/>
      <c r="E9" s="122" t="str">
        <f>IF(B110=FALSE,"NR",IF(OR(C9="NDA",D9="NDA",C9="",D9=""),"NDA",SUM(C9:D9)))</f>
        <v>NDA</v>
      </c>
      <c r="F9" s="134" t="s">
        <v>68</v>
      </c>
      <c r="G9" s="129"/>
      <c r="H9" s="123" t="str">
        <f>IF($B$110=FALSE,"NR",IF(OR(F9="NDA",G9="NDA",F9="",G9=""),"NDA",SUM(F9:G9)))</f>
        <v>NDA</v>
      </c>
      <c r="I9" s="223"/>
      <c r="J9" s="223" t="str">
        <f>IFERROR(IF(OR($B$110=FALSE,E9="NDA",H9="NDA"),"",IF(AND(D9=0,G9=0),"OK",IF(OR(G9/D9&gt;10,G9/D9&lt;1),"Error!!!","OK"))),"Error!!!")</f>
        <v/>
      </c>
    </row>
    <row r="10" spans="1:22" x14ac:dyDescent="0.25">
      <c r="A10" s="152"/>
      <c r="B10" s="179" t="s">
        <v>1</v>
      </c>
      <c r="C10" s="182" t="s">
        <v>68</v>
      </c>
      <c r="D10" s="129"/>
      <c r="E10" s="122" t="str">
        <f>IF(B110=FALSE,"NR",IF(OR(C10="NDA",D10="NDA",C10="",D10=""),"NDA",SUM(C10:D10)))</f>
        <v>NDA</v>
      </c>
      <c r="F10" s="134" t="s">
        <v>68</v>
      </c>
      <c r="G10" s="129"/>
      <c r="H10" s="123" t="str">
        <f>IF($B$110=FALSE,"NR",IF(OR(F10="NDA",G10="NDA",F10="",G10=""),"NDA",SUM(F10:G10)))</f>
        <v>NDA</v>
      </c>
      <c r="I10" s="223"/>
      <c r="J10" s="223" t="str">
        <f>IFERROR(IF(OR($B$110=FALSE,E10="NDA",H10="NDA"),"",IF(AND(D10=0,G10=0),"OK",IF(OR(G10/D10&gt;100,G10/D10&lt;10),"Error!!!","OK"))),"Error!!!")</f>
        <v/>
      </c>
    </row>
    <row r="11" spans="1:22" ht="15.75" thickBot="1" x14ac:dyDescent="0.3">
      <c r="A11" s="152"/>
      <c r="B11" s="179" t="s">
        <v>2</v>
      </c>
      <c r="C11" s="182" t="s">
        <v>68</v>
      </c>
      <c r="D11" s="129"/>
      <c r="E11" s="122" t="str">
        <f>IF(B110=FALSE,"NR",IF(OR(C11="NDA",D11="NDA",C11="",D11=""),"NDA",SUM(C11:D11)))</f>
        <v>NDA</v>
      </c>
      <c r="F11" s="134" t="s">
        <v>68</v>
      </c>
      <c r="G11" s="129"/>
      <c r="H11" s="123" t="str">
        <f>IF($B$110=FALSE,"NR",IF(OR(F11="NDA",G11="NDA",F11="",G11=""),"NDA",SUM(F11:G11)))</f>
        <v>NDA</v>
      </c>
      <c r="I11" s="223"/>
      <c r="J11" s="223" t="str">
        <f>IFERROR(IF(OR($B$110=FALSE,E11="NDA",H11="NDA"),"",IF(AND(G11=0,D11=0),"OK",IF(G11/D11&lt;100,"Error!!!","OK"))),"Error!!!")</f>
        <v/>
      </c>
    </row>
    <row r="12" spans="1:22" ht="15.75" thickBot="1" x14ac:dyDescent="0.3">
      <c r="A12" s="153"/>
      <c r="B12" s="168" t="s">
        <v>38</v>
      </c>
      <c r="C12" s="164">
        <f>IF($B$110=FALSE,"NR",IF(OR(COUNTIF($C$9:$C$11,"NDA"),COUNTBLANK($C$9:$C$11))=TRUE,"NDA",SUM($C$9:$C$11)))</f>
        <v>0</v>
      </c>
      <c r="D12" s="165" t="str">
        <f>IF($B$110=FALSE,"NR",IF(OR(COUNTIF($D$9:$D$11,"NDA"),COUNTBLANK($D$9:$D$11))=TRUE,"NDA",SUM($D$9:$D$11)))</f>
        <v>NDA</v>
      </c>
      <c r="E12" s="165" t="str">
        <f xml:space="preserve"> IF(B110=FALSE,"NR",IF(COUNTIF(C12:D12,"NDA")&gt;0,"NDA",SUM(C12:D12)))</f>
        <v>NDA</v>
      </c>
      <c r="F12" s="164" t="str">
        <f>IF($B$110=FALSE,"NR",IF(OR(COUNTIF($G$9:$G$11,"NDA"),COUNTBLANK($G$9:$G$11))=TRUE,"NDA",SUM($G$9:$G$11)))</f>
        <v>NDA</v>
      </c>
      <c r="G12" s="165" t="str">
        <f>IF($B$110=FALSE,"NR",IF(OR(COUNTIF($G$9:$G$11,"NDA"),COUNTBLANK($G$9:$G$11))=TRUE,"NDA",SUM($G$9:$G$11)))</f>
        <v>NDA</v>
      </c>
      <c r="H12" s="166" t="str">
        <f xml:space="preserve"> IF($B$110=FALSE,"NR",IF(COUNTIF(F12:G12,"NDA")&gt;0,"NDA",SUM(F12:G12)))</f>
        <v>NDA</v>
      </c>
      <c r="I12" s="223"/>
      <c r="J12" s="223"/>
    </row>
    <row r="13" spans="1:22" ht="7.5" customHeight="1" x14ac:dyDescent="0.25">
      <c r="I13" s="223"/>
      <c r="J13" s="223"/>
    </row>
    <row r="14" spans="1:22" x14ac:dyDescent="0.25">
      <c r="B14" s="2" t="str">
        <f>IF($B$110=FALSE,"",IF(COUNTIF(I9:J11,"Error!!!")&gt;0,"Please check cells in yellow because the average of barrels spilled by spill is outside the range",""))</f>
        <v/>
      </c>
      <c r="I14" s="223"/>
      <c r="J14" s="223"/>
    </row>
    <row r="15" spans="1:22" x14ac:dyDescent="0.25">
      <c r="B15" s="2" t="str">
        <f>IF($B$110=FALSE,"",IF((COUNTBLANK(C9:D11)+COUNTBLANK(F9:G11))&gt;0,"There are still blank cells, please enter a value. In case you do not have the information requested, please enter NDA in the corresponding cell. ",""))</f>
        <v xml:space="preserve">There are still blank cells, please enter a value. In case you do not have the information requested, please enter NDA in the corresponding cell. </v>
      </c>
      <c r="I15" s="240"/>
      <c r="J15" s="223"/>
    </row>
    <row r="16" spans="1:22" ht="15.75" thickBot="1" x14ac:dyDescent="0.3">
      <c r="I16" s="223"/>
      <c r="J16" s="223"/>
    </row>
    <row r="17" spans="1:10" ht="15.75" thickBot="1" x14ac:dyDescent="0.3">
      <c r="B17" s="97"/>
      <c r="C17" s="435" t="s">
        <v>39</v>
      </c>
      <c r="D17" s="436"/>
      <c r="E17" s="437"/>
      <c r="F17" s="438" t="s">
        <v>40</v>
      </c>
      <c r="G17" s="436"/>
      <c r="H17" s="437"/>
      <c r="I17" s="223"/>
      <c r="J17" s="223"/>
    </row>
    <row r="18" spans="1:10" ht="15.75" thickBot="1" x14ac:dyDescent="0.3">
      <c r="A18" s="477" t="s">
        <v>46</v>
      </c>
      <c r="B18" s="478"/>
      <c r="C18" s="141" t="s">
        <v>41</v>
      </c>
      <c r="D18" s="128" t="s">
        <v>42</v>
      </c>
      <c r="E18" s="131" t="s">
        <v>3</v>
      </c>
      <c r="F18" s="130" t="s">
        <v>41</v>
      </c>
      <c r="G18" s="131" t="s">
        <v>42</v>
      </c>
      <c r="H18" s="130" t="s">
        <v>3</v>
      </c>
      <c r="I18" s="223"/>
      <c r="J18" s="223"/>
    </row>
    <row r="19" spans="1:10" x14ac:dyDescent="0.25">
      <c r="A19" s="152"/>
      <c r="B19" s="179" t="s">
        <v>0</v>
      </c>
      <c r="C19" s="180"/>
      <c r="D19" s="129"/>
      <c r="E19" s="122" t="str">
        <f>IF($B$111=FALSE,"NR",IF(OR(C19="NDA",D19="NDA",C19="",D19=""),"NDA",SUM(C19:D19)))</f>
        <v>NDA</v>
      </c>
      <c r="F19" s="129"/>
      <c r="G19" s="129"/>
      <c r="H19" s="123" t="str">
        <f>IF($B$111=FALSE,"NR",IF(OR(F19="NDA",G19="NDA",F19="",G19=""),"NDA",SUM(F19:G19)))</f>
        <v>NDA</v>
      </c>
      <c r="I19" s="223" t="str">
        <f>IFERROR(IF(OR($B$111=FALSE,C19="NDA",C19="",F19="NDA",F19=""),"",IF(AND(C19=0,F19=0),"OK",IF(OR(F19/C19&gt;10,F19/C19&lt;1),"Error!!!","OK"))),"Error!!!")</f>
        <v/>
      </c>
      <c r="J19" s="223" t="str">
        <f>IFERROR(IF(OR($B$111=FALSE,D19="NDA",D19="",G19="NDA",G19=""),"",IF(AND(D19=0,G19=0),"OK",IF(OR(G19/D19&gt;10,G19/D19&lt;1),"Error!!!","OK"))),"Error!!!")</f>
        <v/>
      </c>
    </row>
    <row r="20" spans="1:10" x14ac:dyDescent="0.25">
      <c r="A20" s="152"/>
      <c r="B20" s="179" t="s">
        <v>1</v>
      </c>
      <c r="C20" s="180"/>
      <c r="D20" s="129"/>
      <c r="E20" s="122" t="str">
        <f>IF($B$111=FALSE,"NR",IF(OR(C20="NDA",D20="NDA",C20="",D20=""),"NDA",SUM(C20:D20)))</f>
        <v>NDA</v>
      </c>
      <c r="F20" s="129"/>
      <c r="G20" s="129"/>
      <c r="H20" s="123" t="str">
        <f>IF($B$111=FALSE,"NR",IF(OR(F20="NDA",G20="NDA",F20="",G20=""),"NDA",SUM(F20:G20)))</f>
        <v>NDA</v>
      </c>
      <c r="I20" s="223" t="str">
        <f>IFERROR(IF(OR($B$111=FALSE,C20="NDA",C20="",F20="NDA",F20=""),"",IF(AND(C20=0,F20=0),"OK",IF(OR(F20/C20&gt;100,F20/C20&lt;10),"Error!!!","OK"))),"Error!!!")</f>
        <v/>
      </c>
      <c r="J20" s="223" t="str">
        <f>IFERROR(IF(OR($B$111=FALSE,D20="NDA",D20="",G20="NDA",G20=""),"",IF(AND(D20=0,G20=0),"OK",IF(OR(G20/D20&gt;100,G20/D20&lt;10),"Error!!!","OK"))),"Error!!!")</f>
        <v/>
      </c>
    </row>
    <row r="21" spans="1:10" ht="15.75" thickBot="1" x14ac:dyDescent="0.3">
      <c r="A21" s="152"/>
      <c r="B21" s="179" t="s">
        <v>2</v>
      </c>
      <c r="C21" s="180"/>
      <c r="D21" s="129"/>
      <c r="E21" s="122" t="str">
        <f>IF($B$111=FALSE,"NR",IF(OR(C21="NDA",D21="NDA",C21="",D21=""),"NDA",SUM(C21:D21)))</f>
        <v>NDA</v>
      </c>
      <c r="F21" s="129"/>
      <c r="G21" s="129"/>
      <c r="H21" s="123" t="str">
        <f>IF($B$111=FALSE,"NR",IF(OR(F21="NDA",G21="NDA",F21="",G21=""),"NDA",SUM(F21:G21)))</f>
        <v>NDA</v>
      </c>
      <c r="I21" s="223" t="str">
        <f>IFERROR(IF(OR($B$111=FALSE,C21="NDA",C21="",F21="NDA",F21=""),"",IF(AND(F21=0,C21=0),"OK",IF(F21/C21&lt;100,"Error!!!","OK"))),"Error!!!")</f>
        <v/>
      </c>
      <c r="J21" s="223" t="str">
        <f>IFERROR(IF(OR($B$111=FALSE,D21="NDA",D21="",G21="NDA",G21=""),"",IF(AND(G21=0,D21=0),"OK",IF(G21/D21&lt;100,"Error!!!","OK"))),"Error!!!")</f>
        <v/>
      </c>
    </row>
    <row r="22" spans="1:10" ht="15.75" thickBot="1" x14ac:dyDescent="0.3">
      <c r="A22" s="153"/>
      <c r="B22" s="168" t="s">
        <v>60</v>
      </c>
      <c r="C22" s="170" t="str">
        <f>IF($B$111=FALSE,"NR",IF(OR(COUNTIF($C$19:$C$21,"NDA"),COUNTBLANK($C$19:$C$21))=TRUE,"NDA",SUM($C$19:$C$21)))</f>
        <v>NDA</v>
      </c>
      <c r="D22" s="165" t="str">
        <f>IF($B$111=FALSE,"NR",IF(OR(COUNTIF($D$19:$D$21,"NDA"),COUNTBLANK($D$19:$D$21))=TRUE,"NDA",SUM($D$19:$D$21)))</f>
        <v>NDA</v>
      </c>
      <c r="E22" s="165" t="str">
        <f xml:space="preserve"> IF($B$111=FALSE,"NR",IF(COUNTIF(C22:D22,"NDA")&gt;0,"NDA",SUM(C22:D22)))</f>
        <v>NDA</v>
      </c>
      <c r="F22" s="165" t="str">
        <f>IF($B$111=FALSE,"NR",IF(OR(COUNTIF($F$19:$F$21,"NDA"),COUNTBLANK($F$19:$F$21))=TRUE,"NDA",SUM($F$19:$F$21)))</f>
        <v>NDA</v>
      </c>
      <c r="G22" s="165" t="str">
        <f>IF($B$111=FALSE,"NR",IF(OR(COUNTIF($G$19:$G$21,"NDA"),COUNTBLANK($G$19:$G$21))=TRUE,"NDA",SUM($G$19:$G$21)))</f>
        <v>NDA</v>
      </c>
      <c r="H22" s="166" t="str">
        <f xml:space="preserve"> IF($B$111=FALSE,"NR",IF(COUNTIF(F22:G22,"NDA")&gt;0,"NDA",SUM(F22:G22)))</f>
        <v>NDA</v>
      </c>
      <c r="I22" s="223"/>
      <c r="J22" s="223"/>
    </row>
    <row r="23" spans="1:10" ht="7.5" customHeight="1" x14ac:dyDescent="0.25">
      <c r="I23" s="223"/>
      <c r="J23" s="223"/>
    </row>
    <row r="24" spans="1:10" x14ac:dyDescent="0.25">
      <c r="B24" s="2" t="str">
        <f>IF($B$111=FALSE,"",IF(COUNTIF(I19:J21,"Error!!!")&gt;0,"Please check cells in yellow because the average of barrels spilled by spill is outside the range ",""))</f>
        <v/>
      </c>
      <c r="I24" s="223"/>
      <c r="J24" s="223"/>
    </row>
    <row r="25" spans="1:10" x14ac:dyDescent="0.25">
      <c r="B25" s="2" t="str">
        <f>IF($B$111=FALSE,"",IF((COUNTBLANK(C19:D21)+COUNTBLANK(F19:G21))&gt;0,"There are still blank cells, please enter a value. In case you do not have the information requested, please enter NDA in the corresponding cell. ",""))</f>
        <v xml:space="preserve">There are still blank cells, please enter a value. In case you do not have the information requested, please enter NDA in the corresponding cell. </v>
      </c>
      <c r="I25" s="223"/>
      <c r="J25" s="223"/>
    </row>
    <row r="26" spans="1:10" ht="15.75" thickBot="1" x14ac:dyDescent="0.3">
      <c r="I26" s="223"/>
      <c r="J26" s="223"/>
    </row>
    <row r="27" spans="1:10" ht="15.75" thickBot="1" x14ac:dyDescent="0.3">
      <c r="B27" s="97"/>
      <c r="C27" s="435" t="s">
        <v>39</v>
      </c>
      <c r="D27" s="436"/>
      <c r="E27" s="437"/>
      <c r="F27" s="438" t="s">
        <v>40</v>
      </c>
      <c r="G27" s="436"/>
      <c r="H27" s="437"/>
      <c r="I27" s="223"/>
      <c r="J27" s="223"/>
    </row>
    <row r="28" spans="1:10" ht="15" customHeight="1" thickBot="1" x14ac:dyDescent="0.3">
      <c r="A28" s="477" t="s">
        <v>47</v>
      </c>
      <c r="B28" s="478"/>
      <c r="C28" s="141" t="s">
        <v>41</v>
      </c>
      <c r="D28" s="128" t="s">
        <v>42</v>
      </c>
      <c r="E28" s="131" t="s">
        <v>3</v>
      </c>
      <c r="F28" s="130" t="s">
        <v>41</v>
      </c>
      <c r="G28" s="131" t="s">
        <v>42</v>
      </c>
      <c r="H28" s="130" t="s">
        <v>3</v>
      </c>
      <c r="I28" s="223"/>
      <c r="J28" s="223"/>
    </row>
    <row r="29" spans="1:10" ht="15.75" customHeight="1" x14ac:dyDescent="0.25">
      <c r="A29" s="152"/>
      <c r="B29" s="179" t="s">
        <v>0</v>
      </c>
      <c r="C29" s="180"/>
      <c r="D29" s="129"/>
      <c r="E29" s="122" t="str">
        <f>IF($B$112=FALSE,"NR",IF(OR(C29="NDA",D29="NDA",C29="",D29=""),"NDA",SUM(C29:D29)))</f>
        <v>NDA</v>
      </c>
      <c r="F29" s="129"/>
      <c r="G29" s="129"/>
      <c r="H29" s="123" t="str">
        <f>IF($B$112=FALSE,"NR",IF(OR(F29="NDA",G29="NDA",F29="",G29=""),"NDA",SUM(F29:G29)))</f>
        <v>NDA</v>
      </c>
      <c r="I29" s="223" t="str">
        <f>IFERROR(IF(OR($B$112=FALSE,C29="NDA",C29="",F29="NDA",F29=""),"",IF(AND(C29=0,F29=0),"OK",IF(OR(F29/C29&gt;10,F29/C29&lt;1),"Error!!!","OK"))),"Error!!!")</f>
        <v/>
      </c>
      <c r="J29" s="223" t="str">
        <f>IFERROR(IF(OR($B$112=FALSE,D29="NDA",D29="",G29="NDA",G29=""),"",IF(AND(D29=0,G29=0),"OK",IF(OR(G29/D29&gt;10,G29/D29&lt;1),"Error!!!","OK"))),"Error!!!")</f>
        <v/>
      </c>
    </row>
    <row r="30" spans="1:10" x14ac:dyDescent="0.25">
      <c r="A30" s="152"/>
      <c r="B30" s="179" t="s">
        <v>1</v>
      </c>
      <c r="C30" s="180"/>
      <c r="D30" s="129"/>
      <c r="E30" s="122" t="str">
        <f>IF($B$112=FALSE,"NR",IF(OR(C30="NDA",D30="NDA",C30="",D30=""),"NDA",SUM(C30:D30)))</f>
        <v>NDA</v>
      </c>
      <c r="F30" s="129"/>
      <c r="G30" s="129"/>
      <c r="H30" s="123" t="str">
        <f>IF($B$112=FALSE,"NR",IF(OR(F30="NDA",G30="NDA",F30="",G30=""),"NDA",SUM(F30:G30)))</f>
        <v>NDA</v>
      </c>
      <c r="I30" s="223" t="str">
        <f>IFERROR(IF(OR($B$112=FALSE,C30="NDA",C30="",F30="NDA",F30=""),"",IF(AND(C30=0,F30=0),"OK",IF(OR(F30/C30&gt;100,F30/C30&lt;10),"Error!!!","OK"))),"Error!!!")</f>
        <v/>
      </c>
      <c r="J30" s="223" t="str">
        <f>IFERROR(IF(OR($B$112=FALSE,D30="NDA",D30="",G30="NDA",G30=""),"",IF(AND(D30=0,G30=0),"OK",IF(OR(G30/D30&gt;100,G30/D30&lt;10),"Error!!!","OK"))),"Error!!!")</f>
        <v/>
      </c>
    </row>
    <row r="31" spans="1:10" ht="15.75" thickBot="1" x14ac:dyDescent="0.3">
      <c r="A31" s="152"/>
      <c r="B31" s="179" t="s">
        <v>2</v>
      </c>
      <c r="C31" s="180"/>
      <c r="D31" s="129"/>
      <c r="E31" s="122" t="str">
        <f>IF($B$112=FALSE,"NR",IF(OR(C31="NDA",D31="NDA",C31="",D31=""),"NDA",SUM(C31:D31)))</f>
        <v>NDA</v>
      </c>
      <c r="F31" s="129"/>
      <c r="G31" s="129"/>
      <c r="H31" s="123" t="str">
        <f>IF($B$112=FALSE,"NR",IF(OR(F31="NDA",G31="NDA",F31="",G31=""),"NDA",SUM(F31:G31)))</f>
        <v>NDA</v>
      </c>
      <c r="I31" s="223" t="str">
        <f>IFERROR(IF(OR($B$112=FALSE,C31="NDA",C31="",F31="NDA",F31=""),"",IF(AND(F31=0,C31=0),"OK",IF(F31/C31&lt;100,"Error!!!","OK"))),"Error!!!")</f>
        <v/>
      </c>
      <c r="J31" s="223" t="str">
        <f>IFERROR(IF(OR($B$112=FALSE,D31="NDA",D31="",G31="NDA",G31=""),"",IF(AND(G31=0,D31=0),"OK",IF(G31/D31&lt;100,"Error!!!","OK"))),"Error!!!")</f>
        <v/>
      </c>
    </row>
    <row r="32" spans="1:10" ht="15.75" thickBot="1" x14ac:dyDescent="0.3">
      <c r="A32" s="153"/>
      <c r="B32" s="168" t="s">
        <v>59</v>
      </c>
      <c r="C32" s="170" t="str">
        <f>IF($B$112=FALSE,"NR",IF(OR(COUNTIF($C$29:$C$31,"NDA"),COUNTBLANK($C$29:$C$31))=TRUE,"NDA",SUM($C$29:$C$31)))</f>
        <v>NDA</v>
      </c>
      <c r="D32" s="165" t="str">
        <f>IF($B$112=FALSE,"NR",IF(OR(COUNTIF($D$29:$D$31,"NDA"),COUNTBLANK($D$29:$D$31))=TRUE,"NDA",SUM($D$29:$D$31)))</f>
        <v>NDA</v>
      </c>
      <c r="E32" s="165" t="str">
        <f xml:space="preserve"> IF($B$112=FALSE,"NR",IF(COUNTIF(C32:D32,"NDA")&gt;0,"NDA",SUM(C32:D32)))</f>
        <v>NDA</v>
      </c>
      <c r="F32" s="165" t="str">
        <f>IF($B$112=FALSE,"NR",IF(OR(COUNTIF($F$29:$F$31,"NDA"),COUNTBLANK($F$29:$F$31))=TRUE,"NDA",SUM($F$29:$F$31)))</f>
        <v>NDA</v>
      </c>
      <c r="G32" s="165" t="str">
        <f>IF($B$112=FALSE,"NR",IF(OR(COUNTIF($G$29:$G$31,"NDA"),COUNTBLANK($G$29:$G$31))=TRUE,"NDA",SUM($G$29:$G$31)))</f>
        <v>NDA</v>
      </c>
      <c r="H32" s="166" t="str">
        <f xml:space="preserve"> IF($B$112=FALSE,"NR",IF(COUNTIF(F32:G32,"NDA")&gt;0,"NDA",SUM(F32:G32)))</f>
        <v>NDA</v>
      </c>
      <c r="I32" s="223"/>
      <c r="J32" s="223"/>
    </row>
    <row r="33" spans="1:10" ht="7.5" customHeight="1" x14ac:dyDescent="0.25">
      <c r="I33" s="223"/>
      <c r="J33" s="223"/>
    </row>
    <row r="34" spans="1:10" x14ac:dyDescent="0.25">
      <c r="B34" s="2" t="str">
        <f>IF($B$112=FALSE,"",IF(COUNTIF(I29:J31,"Error!!!")&gt;0,"Please check cells in yellow because the average of barrels spilled by spill is outside the range ",""))</f>
        <v/>
      </c>
      <c r="I34" s="223"/>
      <c r="J34" s="223"/>
    </row>
    <row r="35" spans="1:10" x14ac:dyDescent="0.25">
      <c r="B35" s="2" t="str">
        <f>IF($B$112=FALSE,"",IF((COUNTBLANK(C29:D31)+COUNTBLANK(F29:G31))&gt;0,"There are still blank cells, please enter a value. In case you do not have the information requested, please enter NDA in the corresponding cell. ",""))</f>
        <v xml:space="preserve">There are still blank cells, please enter a value. In case you do not have the information requested, please enter NDA in the corresponding cell. </v>
      </c>
      <c r="I35" s="223"/>
      <c r="J35" s="223"/>
    </row>
    <row r="36" spans="1:10" ht="15.75" thickBot="1" x14ac:dyDescent="0.3">
      <c r="I36" s="223"/>
      <c r="J36" s="223"/>
    </row>
    <row r="37" spans="1:10" ht="15.75" thickBot="1" x14ac:dyDescent="0.3">
      <c r="B37" s="97"/>
      <c r="C37" s="473" t="s">
        <v>39</v>
      </c>
      <c r="D37" s="474"/>
      <c r="E37" s="475"/>
      <c r="F37" s="476" t="s">
        <v>40</v>
      </c>
      <c r="G37" s="474"/>
      <c r="H37" s="475"/>
      <c r="I37" s="223"/>
      <c r="J37" s="223"/>
    </row>
    <row r="38" spans="1:10" ht="15.75" thickBot="1" x14ac:dyDescent="0.3">
      <c r="A38" s="447" t="s">
        <v>115</v>
      </c>
      <c r="B38" s="448"/>
      <c r="C38" s="245" t="s">
        <v>41</v>
      </c>
      <c r="D38" s="132" t="s">
        <v>42</v>
      </c>
      <c r="E38" s="132" t="s">
        <v>3</v>
      </c>
      <c r="F38" s="132" t="s">
        <v>41</v>
      </c>
      <c r="G38" s="132" t="s">
        <v>42</v>
      </c>
      <c r="H38" s="133" t="s">
        <v>3</v>
      </c>
      <c r="I38" s="223"/>
      <c r="J38" s="223"/>
    </row>
    <row r="39" spans="1:10" x14ac:dyDescent="0.25">
      <c r="A39" s="154"/>
      <c r="B39" s="181" t="s">
        <v>0</v>
      </c>
      <c r="C39" s="208" t="str">
        <f>IF(C19="","NDA",+C19)</f>
        <v>NDA</v>
      </c>
      <c r="D39" s="209" t="str">
        <f>IF(AND(D19="",D9=""),"NDA",IF(AND(OR(D19="",D9=""),$B$110=TRUE,$B$111=TRUE),"NDA",IF(OR(D19="NDA",D19="NDA"),"NDA",+D19+D9)))</f>
        <v>NDA</v>
      </c>
      <c r="E39" s="122" t="str">
        <f>IF(AND($B$110=FALSE,$B$111=FALSE),"NR",IF(OR(C39="NDA",D39="NDA",C39="",D39=""),"NDA",SUM(C39:D39)))</f>
        <v>NDA</v>
      </c>
      <c r="F39" s="209" t="str">
        <f>IF(F19="","NDA",+F19)</f>
        <v>NDA</v>
      </c>
      <c r="G39" s="209" t="str">
        <f>IF(AND(G19="",G9=""),"NDA",IF(AND(OR(G19="",G9=""),$B$110=TRUE,$B$111=TRUE),"NDA",IF(OR(G19="NDA",G19="NDA"),"NDA",+G19+G9)))</f>
        <v>NDA</v>
      </c>
      <c r="H39" s="123" t="str">
        <f>IF(AND($B$110=FALSE,$B$111=FALSE),"NR",IF(OR(F39="NDA",G39="NDA",F39="",G39=""),"NDA",SUM(F39:G39)))</f>
        <v>NDA</v>
      </c>
      <c r="I39" s="223" t="str">
        <f>IFERROR(IF(OR(E39="NR",E39="NDA",H39="NDA"),"",IF(AND(C39=0,F39=0),"OK",IF(OR(F39/C39&gt;10,F39/C39&lt;1),"Error!!!","OK"))),"Error!!!")</f>
        <v/>
      </c>
      <c r="J39" s="223" t="str">
        <f>IFERROR(IF(OR(E39="NR",E39="NDA",H39="NDA"),"",IF(AND(D39=0,G39=0),"OK",IF(OR(G39/D39&gt;10,G39/D39&lt;1),"Error!!!","OK"))),"Error!!!")</f>
        <v/>
      </c>
    </row>
    <row r="40" spans="1:10" ht="15" customHeight="1" x14ac:dyDescent="0.25">
      <c r="A40" s="154"/>
      <c r="B40" s="181" t="s">
        <v>1</v>
      </c>
      <c r="C40" s="208" t="str">
        <f>IF(C20="","NDA",+C20)</f>
        <v>NDA</v>
      </c>
      <c r="D40" s="209" t="str">
        <f>IF(AND(D20="",D10=""),"NDA",IF(AND(OR(D20="",D10=""),$B$110=TRUE,$B$111=TRUE),"NDA",IF(OR(D20="NDA",D20="NDA"),"NDA",+D20+D10)))</f>
        <v>NDA</v>
      </c>
      <c r="E40" s="122" t="str">
        <f>IF(AND($B$110=FALSE,$B$111=FALSE),"NR",IF(OR(C40="NDA",D40="NDA",C40="",D40=""),"NDA",SUM(C40:D40)))</f>
        <v>NDA</v>
      </c>
      <c r="F40" s="209" t="str">
        <f>IF(F20="","NDA",+F20)</f>
        <v>NDA</v>
      </c>
      <c r="G40" s="209" t="str">
        <f>IF(AND(G20="",G10=""),"NDA",IF(AND(OR(G20="",G10=""),$B$110=TRUE,$B$111=TRUE),"NDA",IF(OR(G20="NDA",G20="NDA"),"NDA",+G20+G10)))</f>
        <v>NDA</v>
      </c>
      <c r="H40" s="123" t="str">
        <f>IF(AND($B$110=FALSE,$B$111=FALSE),"NR",IF(OR(F40="NDA",G40="NDA",F40="",G40=""),"NDA",SUM(F40:G40)))</f>
        <v>NDA</v>
      </c>
      <c r="I40" s="223" t="str">
        <f>IFERROR(IF(OR(E40="NR",E40="NDA",H40="NDA"),"",IF(AND(C40=0,F40=0),"OK",IF(OR(F40/C40&gt;100,F40/C40&lt;10),"Error!!!","OK"))),"Error!!!")</f>
        <v/>
      </c>
      <c r="J40" s="223" t="str">
        <f>IFERROR(IF(OR(E40="NR",E40="NDA",H40="NDA"),"",IF(AND(D40=0,G40=0),"OK",IF(OR(G40/D40&gt;100,G40/D40&lt;10),"Error!!!","OK"))),"Error!!!")</f>
        <v/>
      </c>
    </row>
    <row r="41" spans="1:10" ht="15.75" thickBot="1" x14ac:dyDescent="0.3">
      <c r="A41" s="154"/>
      <c r="B41" s="181" t="s">
        <v>2</v>
      </c>
      <c r="C41" s="208" t="str">
        <f>IF(C21="","NDA",+C21)</f>
        <v>NDA</v>
      </c>
      <c r="D41" s="209" t="str">
        <f>IF(AND(D21="",D11=""),"NDA",IF(AND(OR(D21="",D11=""),$B$110=TRUE,$B$111=TRUE),"NDA",IF(OR(D21="NDA",D21="NDA"),"NDA",+D21+D11)))</f>
        <v>NDA</v>
      </c>
      <c r="E41" s="122" t="str">
        <f>IF(AND($B$110=FALSE,$B$111=FALSE),"NR",IF(OR(C41="NDA",D41="NDA",C41="",D41=""),"NDA",SUM(C41:D41)))</f>
        <v>NDA</v>
      </c>
      <c r="F41" s="209" t="str">
        <f>IF(F21="","NDA",+F21)</f>
        <v>NDA</v>
      </c>
      <c r="G41" s="209" t="str">
        <f>IF(AND(G21="",G11=""),"NDA",IF(AND(OR(G21="",G11=""),$B$110=TRUE,$B$111=TRUE),"NDA",IF(OR(G21="NDA",G21="NDA"),"NDA",+G21+G11)))</f>
        <v>NDA</v>
      </c>
      <c r="H41" s="123" t="str">
        <f>IF(AND($B$110=FALSE,$B$111=FALSE),"NR",IF(OR(F41="NDA",G41="NDA",F41="",G41=""),"NDA",SUM(F41:G41)))</f>
        <v>NDA</v>
      </c>
      <c r="I41" s="223" t="str">
        <f>IFERROR(IF(OR(E41="NR",E41="NDA",H41="NDA"),"",IF(AND(F41=0,C41=0),"OK",IF(F41/C41&lt;100,"Error!!!","OK"))),"Error!!!")</f>
        <v/>
      </c>
      <c r="J41" s="223" t="str">
        <f>IFERROR(IF(OR(E41="NR",E41="NDA",H41="NDA"),"",IF(AND(G41=0,D41=0),"OK",IF(G41/D41&lt;100,"Error!!!","OK"))),"Error!!!")</f>
        <v/>
      </c>
    </row>
    <row r="42" spans="1:10" ht="15.75" thickBot="1" x14ac:dyDescent="0.3">
      <c r="A42" s="155"/>
      <c r="B42" s="168" t="s">
        <v>9</v>
      </c>
      <c r="C42" s="170" t="str">
        <f xml:space="preserve"> IF(AND($B$110=FALSE,$B$111=FALSE),"NR",IF(OR(COUNTBLANK(C39:C41)&gt;0,COUNTIF(C39:C41,"")&gt;0,COUNTIF(C39:C41,"NDA")&gt;0),"NDA",SUM(C39:C41)))</f>
        <v>NDA</v>
      </c>
      <c r="D42" s="165" t="str">
        <f xml:space="preserve"> IF(AND($B$110=FALSE,$B$111=FALSE),"NR",IF(OR(COUNTBLANK(D39:D41)&gt;0,COUNTIF(D39:D41,"")&gt;0,COUNTIF(D39:D41,"NDA")&gt;0),"NDA",SUM(D39:D41)))</f>
        <v>NDA</v>
      </c>
      <c r="E42" s="165" t="str">
        <f xml:space="preserve"> IF(AND($B$110=FALSE,$B$111=FALSE),"NR",IF(COUNTIF(C42:D42,"NDA")&gt;0,"NDA",SUM(E39:E41)))</f>
        <v>NDA</v>
      </c>
      <c r="F42" s="165" t="str">
        <f xml:space="preserve"> IF(AND($B$110=FALSE,$B$111=FALSE),"NR",IF(OR(COUNTBLANK(F39:F41)&gt;0,COUNTIF(F39:F41,"")&gt;0,COUNTIF(F39:F41,"NDA")&gt;0),"NDA",SUM(F39:F41)))</f>
        <v>NDA</v>
      </c>
      <c r="G42" s="165" t="str">
        <f xml:space="preserve"> IF(AND($B$110=FALSE,$B$111=FALSE),"NR",IF(OR(COUNTBLANK(G39:G41)&gt;0,COUNTIF(G39:G41,"")&gt;0,COUNTIF(G39:G41,"NDA")&gt;0),"NDA",SUM(G39:G41)))</f>
        <v>NDA</v>
      </c>
      <c r="H42" s="166" t="str">
        <f xml:space="preserve"> IF(AND($B$110=FALSE,$B$111=FALSE),"NR",IF(COUNTIF(F42:G42,"NDA")&gt;0,"NDA",SUM(H39:H41)))</f>
        <v>NDA</v>
      </c>
      <c r="I42" s="223"/>
      <c r="J42" s="223"/>
    </row>
    <row r="43" spans="1:10" ht="7.5" customHeight="1" x14ac:dyDescent="0.25">
      <c r="I43" s="223"/>
      <c r="J43" s="223"/>
    </row>
    <row r="44" spans="1:10" x14ac:dyDescent="0.25">
      <c r="B44" s="2" t="str">
        <f>IF($B$110=FALSE,"",IF(COUNTIF(I39:J41,"Error!!!")&gt;0,"Please check cells in yellow because the average of barrels spilled by spill is outside the range ",""))</f>
        <v/>
      </c>
      <c r="I44" s="223"/>
      <c r="J44" s="223"/>
    </row>
    <row r="45" spans="1:10" x14ac:dyDescent="0.25">
      <c r="B45" s="2" t="str">
        <f>IF(AND($B$110=FALSE,$B$111=FALSE),"",IF((COUNTBLANK(C39:D41)+COUNTBLANK(F39:G41))&gt;0,"There are still blank cells, please enter a value. In case you do not have the information requested, please enter NDA in the corresponding cell. ",""))</f>
        <v/>
      </c>
      <c r="I45" s="223"/>
      <c r="J45" s="223"/>
    </row>
    <row r="46" spans="1:10" ht="15.75" thickBot="1" x14ac:dyDescent="0.3">
      <c r="I46" s="223"/>
      <c r="J46" s="223"/>
    </row>
    <row r="47" spans="1:10" ht="15.75" thickBot="1" x14ac:dyDescent="0.3">
      <c r="B47" s="97"/>
      <c r="C47" s="439" t="s">
        <v>39</v>
      </c>
      <c r="D47" s="440"/>
      <c r="E47" s="441"/>
      <c r="F47" s="442" t="s">
        <v>40</v>
      </c>
      <c r="G47" s="440"/>
      <c r="H47" s="441"/>
      <c r="I47" s="223"/>
      <c r="J47" s="223"/>
    </row>
    <row r="48" spans="1:10" ht="15.75" thickBot="1" x14ac:dyDescent="0.3">
      <c r="A48" s="445" t="s">
        <v>49</v>
      </c>
      <c r="B48" s="446"/>
      <c r="C48" s="110" t="s">
        <v>41</v>
      </c>
      <c r="D48" s="99" t="s">
        <v>42</v>
      </c>
      <c r="E48" s="100" t="s">
        <v>3</v>
      </c>
      <c r="F48" s="98" t="s">
        <v>41</v>
      </c>
      <c r="G48" s="100" t="s">
        <v>42</v>
      </c>
      <c r="H48" s="98" t="s">
        <v>3</v>
      </c>
      <c r="I48" s="223"/>
      <c r="J48" s="223"/>
    </row>
    <row r="49" spans="1:10" x14ac:dyDescent="0.25">
      <c r="A49" s="156"/>
      <c r="B49" s="177" t="s">
        <v>0</v>
      </c>
      <c r="C49" s="178"/>
      <c r="D49" s="127"/>
      <c r="E49" s="122" t="str">
        <f>IF($B$113=FALSE,"NR",IF(OR(C49="NDA",D49="NDA",C49="",D49=""),"NDA",SUM(C49:D49)))</f>
        <v>NDA</v>
      </c>
      <c r="F49" s="127"/>
      <c r="G49" s="127"/>
      <c r="H49" s="123" t="str">
        <f>IF($B$113=FALSE,"NR",IF(OR(F49="NDA",G49="NDA",F49="",G49=""),"NDA",SUM(F49:G49)))</f>
        <v>NDA</v>
      </c>
      <c r="I49" s="223" t="str">
        <f>IFERROR(IF(OR($B$113=FALSE,C49="NDA",C49="",F49="NDA",F49=""),"",IF(AND(C49=0,F49=0),"OK",IF(OR(F49/C49&gt;10,F49/C49&lt;1),"Error!!!","OK"))),"Error!!!")</f>
        <v/>
      </c>
      <c r="J49" s="223" t="str">
        <f>IFERROR(IF(OR($B$113=FALSE,D49="NDA",D49="",G49="NDA",G49=""),"",IF(AND(D49=0,G49=0),"OK",IF(OR(G49/D49&gt;10,G49/D49&lt;1),"Error!!!","OK"))),"Error!!!")</f>
        <v/>
      </c>
    </row>
    <row r="50" spans="1:10" x14ac:dyDescent="0.25">
      <c r="A50" s="156"/>
      <c r="B50" s="177" t="s">
        <v>1</v>
      </c>
      <c r="C50" s="178"/>
      <c r="D50" s="127"/>
      <c r="E50" s="122" t="str">
        <f>IF($B$113=FALSE,"NR",IF(OR(C50="NDA",D50="NDA",C50="",D50=""),"NDA",SUM(C50:D50)))</f>
        <v>NDA</v>
      </c>
      <c r="F50" s="127"/>
      <c r="G50" s="127"/>
      <c r="H50" s="123" t="str">
        <f>IF($B$113=FALSE,"NR",IF(OR(F50="NDA",G50="NDA",F50="",G50=""),"NDA",SUM(F50:G50)))</f>
        <v>NDA</v>
      </c>
      <c r="I50" s="223" t="str">
        <f>IFERROR(IF(OR($B$113=FALSE,C50="NDA",C50="",F50="NDA",F50=""),"",IF(AND(C50=0,F50=0),"OK",IF(OR(F50/C50&gt;100,F50/C50&lt;10),"Error!!!","OK"))),"Error!!!")</f>
        <v/>
      </c>
      <c r="J50" s="223" t="str">
        <f>IFERROR(IF(OR($B$113=FALSE,D50="NDA",D50="",G50="NDA",G50=""),"",IF(AND(D50=0,G50=0),"OK",IF(OR(G50/D50&gt;100,G50/D50&lt;10),"Error!!!","OK"))),"Error!!!")</f>
        <v/>
      </c>
    </row>
    <row r="51" spans="1:10" ht="15.75" thickBot="1" x14ac:dyDescent="0.3">
      <c r="A51" s="156"/>
      <c r="B51" s="177" t="s">
        <v>2</v>
      </c>
      <c r="C51" s="178"/>
      <c r="D51" s="127"/>
      <c r="E51" s="122" t="str">
        <f>IF($B$113=FALSE,"NR",IF(OR(C51="NDA",D51="NDA",C51="",D51=""),"NDA",SUM(C51:D51)))</f>
        <v>NDA</v>
      </c>
      <c r="F51" s="127"/>
      <c r="G51" s="127"/>
      <c r="H51" s="123" t="str">
        <f>IF($B$113=FALSE,"NR",IF(OR(F51="NDA",G51="NDA",F51="",G51=""),"NDA",SUM(F51:G51)))</f>
        <v>NDA</v>
      </c>
      <c r="I51" s="223" t="str">
        <f>IFERROR(IF(OR($B$113=FALSE,C51="NDA",C51="",F51="NDA",F51=""),"",IF(AND(F51=0,C51=0),"OK",IF(F51/C51&lt;100,"Error!!!","OK"))),"Error!!!")</f>
        <v/>
      </c>
      <c r="J51" s="223" t="str">
        <f>IFERROR(IF(OR($B$113=FALSE,D51="NDA",D51="",G51="NDA",G51=""),"",IF(AND(G51=0,D51=0),"OK",IF(G51/D51&lt;100,"Error!!!","OK"))),"Error!!!")</f>
        <v/>
      </c>
    </row>
    <row r="52" spans="1:10" ht="15.75" thickBot="1" x14ac:dyDescent="0.3">
      <c r="A52" s="157"/>
      <c r="B52" s="168" t="s">
        <v>58</v>
      </c>
      <c r="C52" s="170" t="str">
        <f>IF($B$113=FALSE,"NR",IF(OR(COUNTIF($C$49:$C$51,"NDA"),COUNTBLANK($C$49:$C$51))=TRUE,"NDA",SUM($C$49:$C$51)))</f>
        <v>NDA</v>
      </c>
      <c r="D52" s="165" t="str">
        <f>IF($B$113=FALSE,"NR",IF(OR(COUNTIF($D$49:$D$51,"NDA"),COUNTBLANK($D$49:$D$51))=TRUE,"NDA",SUM($D$49:$D$51)))</f>
        <v>NDA</v>
      </c>
      <c r="E52" s="165" t="str">
        <f xml:space="preserve"> IF($B$113=FALSE,"NR",IF(COUNTIF(C52:D52,"NDA")&gt;0,"NDA",SUM(C52:D52)))</f>
        <v>NDA</v>
      </c>
      <c r="F52" s="165" t="str">
        <f>IF($B$113=FALSE,"NR",IF(OR(COUNTIF($F$49:$F$51,"NDA"),COUNTBLANK($F$49:$F$51))=TRUE,"NDA",SUM($F$49:$F$51)))</f>
        <v>NDA</v>
      </c>
      <c r="G52" s="165" t="str">
        <f>IF($B$113=FALSE,"NR",IF(OR(COUNTIF($G$49:$G$51,"NDA"),COUNTBLANK($G$49:$G$51))=TRUE,"NDA",SUM($G$49:$G$51)))</f>
        <v>NDA</v>
      </c>
      <c r="H52" s="166" t="str">
        <f xml:space="preserve"> IF($B$113=FALSE,"NR",IF(COUNTIF(F52:G52,"NDA")&gt;0,"NDA",SUM(F52:G52)))</f>
        <v>NDA</v>
      </c>
      <c r="I52" s="223"/>
      <c r="J52" s="223"/>
    </row>
    <row r="53" spans="1:10" ht="7.5" customHeight="1" x14ac:dyDescent="0.25">
      <c r="I53" s="223"/>
      <c r="J53" s="223"/>
    </row>
    <row r="54" spans="1:10" x14ac:dyDescent="0.25">
      <c r="B54" s="2" t="str">
        <f>IF($B$113=FALSE,"",IF(COUNTIF(I49:J51,"Error!!!")&gt;0,"Please check cells in yellow because the average of barrels spilled by spill is outside the range ",""))</f>
        <v/>
      </c>
      <c r="I54" s="223"/>
      <c r="J54" s="223"/>
    </row>
    <row r="55" spans="1:10" x14ac:dyDescent="0.25">
      <c r="B55" s="2" t="str">
        <f>IF($B$113=FALSE,"",IF((COUNTBLANK(C49:D51)+COUNTBLANK(F49:G51))&gt;0,"There are still blank cells, please enter a value. In case you do not have the information requested, please enter NDA in the corresponding cell. ",""))</f>
        <v xml:space="preserve">There are still blank cells, please enter a value. In case you do not have the information requested, please enter NDA in the corresponding cell. </v>
      </c>
      <c r="I55" s="223"/>
      <c r="J55" s="223"/>
    </row>
    <row r="56" spans="1:10" ht="15.75" thickBot="1" x14ac:dyDescent="0.3">
      <c r="I56" s="223"/>
      <c r="J56" s="223"/>
    </row>
    <row r="57" spans="1:10" ht="15.75" thickBot="1" x14ac:dyDescent="0.3">
      <c r="B57" s="97"/>
      <c r="C57" s="452" t="s">
        <v>39</v>
      </c>
      <c r="D57" s="453"/>
      <c r="E57" s="454"/>
      <c r="F57" s="455" t="s">
        <v>40</v>
      </c>
      <c r="G57" s="453"/>
      <c r="H57" s="454"/>
      <c r="I57" s="223"/>
      <c r="J57" s="223"/>
    </row>
    <row r="58" spans="1:10" ht="15.75" thickBot="1" x14ac:dyDescent="0.3">
      <c r="A58" s="443" t="s">
        <v>50</v>
      </c>
      <c r="B58" s="444"/>
      <c r="C58" s="244" t="s">
        <v>41</v>
      </c>
      <c r="D58" s="101" t="s">
        <v>42</v>
      </c>
      <c r="E58" s="101" t="s">
        <v>3</v>
      </c>
      <c r="F58" s="101" t="s">
        <v>41</v>
      </c>
      <c r="G58" s="101" t="s">
        <v>42</v>
      </c>
      <c r="H58" s="102" t="s">
        <v>3</v>
      </c>
      <c r="I58" s="223"/>
      <c r="J58" s="223"/>
    </row>
    <row r="59" spans="1:10" x14ac:dyDescent="0.25">
      <c r="A59" s="158"/>
      <c r="B59" s="175" t="s">
        <v>0</v>
      </c>
      <c r="C59" s="176"/>
      <c r="D59" s="126"/>
      <c r="E59" s="122" t="str">
        <f>IF($B$114=FALSE,"NR",IF(OR(C59="NDA",D59="NDA",C59="",D59=""),"NDA",SUM(C59:D59)))</f>
        <v>NDA</v>
      </c>
      <c r="F59" s="126"/>
      <c r="G59" s="126"/>
      <c r="H59" s="123" t="str">
        <f>IF($B$114=FALSE,"NR",IF(OR(F59="NDA",G59="NDA",F59="",G59=""),"NDA",SUM(F59:G59)))</f>
        <v>NDA</v>
      </c>
      <c r="I59" s="223" t="str">
        <f>IFERROR(IF(OR($B$114=FALSE,C59="NDA",C59="",F59="NDA",F59=""),"",IF(AND(C59=0,F59=0),"OK",IF(OR(F59/C59&gt;10,F59/C59&lt;1),"Error!!!","OK"))),"Error!!!")</f>
        <v/>
      </c>
      <c r="J59" s="223" t="str">
        <f>IFERROR(IF(OR($B$114=FALSE,D59="NDA",D59="",G59="NDA",G59=""),"",IF(AND(D59=0,G59=0),"OK",IF(OR(G59/D59&gt;10,G59/D59&lt;1),"Error!!!","OK"))),"Error!!!")</f>
        <v/>
      </c>
    </row>
    <row r="60" spans="1:10" x14ac:dyDescent="0.25">
      <c r="A60" s="158"/>
      <c r="B60" s="175" t="s">
        <v>1</v>
      </c>
      <c r="C60" s="176"/>
      <c r="D60" s="126"/>
      <c r="E60" s="122" t="str">
        <f>IF($B$114=FALSE,"NR",IF(OR(C60="NDA",D60="NDA",C60="",D60=""),"NDA",SUM(C60:D60)))</f>
        <v>NDA</v>
      </c>
      <c r="F60" s="126"/>
      <c r="G60" s="126"/>
      <c r="H60" s="123" t="str">
        <f>IF($B$114=FALSE,"NR",IF(OR(F60="NDA",G60="NDA",F60="",G60=""),"NDA",SUM(F60:G60)))</f>
        <v>NDA</v>
      </c>
      <c r="I60" s="223" t="str">
        <f>IFERROR(IF(OR($B$114=FALSE,C60="NDA",C60="",F60="NDA",F60=""),"",IF(AND(C60=0,F60=0),"OK",IF(OR(F60/C60&gt;100,F60/C60&lt;10),"Error!!!","OK"))),"Error!!!")</f>
        <v/>
      </c>
      <c r="J60" s="223" t="str">
        <f>IFERROR(IF(OR($B$114=FALSE,D60="NDA",D60="",G60="NDA",G60=""),"",IF(AND(D60=0,G60=0),"OK",IF(OR(G60/D60&gt;100,G60/D60&lt;10),"Error!!!","OK"))),"Error!!!")</f>
        <v/>
      </c>
    </row>
    <row r="61" spans="1:10" ht="15.75" thickBot="1" x14ac:dyDescent="0.3">
      <c r="A61" s="158"/>
      <c r="B61" s="175" t="s">
        <v>2</v>
      </c>
      <c r="C61" s="176"/>
      <c r="D61" s="126"/>
      <c r="E61" s="122" t="str">
        <f>IF($B$114=FALSE,"NR",IF(OR(C61="NDA",D61="NDA",C61="",D61=""),"NDA",SUM(C61:D61)))</f>
        <v>NDA</v>
      </c>
      <c r="F61" s="126"/>
      <c r="G61" s="126"/>
      <c r="H61" s="123" t="str">
        <f>IF($B$114=FALSE,"NR",IF(OR(F61="NDA",G61="NDA",F61="",G61=""),"NDA",SUM(F61:G61)))</f>
        <v>NDA</v>
      </c>
      <c r="I61" s="223" t="str">
        <f>IFERROR(IF(OR($B$114=FALSE,C61="NDA",C61="",F61="NDA",F61=""),"",IF(AND(F61=0,C61=0),"OK",IF(F61/C61&lt;100,"Error!!!","OK"))),"Error!!!")</f>
        <v/>
      </c>
      <c r="J61" s="223" t="str">
        <f>IFERROR(IF(OR($B$114=FALSE,D61="NDA",D61="",G61="NDA",G61=""),"",IF(AND(G61=0,D61=0),"OK",IF(G61/D61&lt;100,"Error!!!","OK"))),"Error!!!")</f>
        <v/>
      </c>
    </row>
    <row r="62" spans="1:10" ht="15.75" thickBot="1" x14ac:dyDescent="0.3">
      <c r="A62" s="159"/>
      <c r="B62" s="168" t="s">
        <v>57</v>
      </c>
      <c r="C62" s="170" t="str">
        <f>IF($B$114=FALSE,"NR",IF(OR(COUNTIF($C$59:$C$61,"NDA"),COUNTBLANK($C$59:$C$61))=TRUE,"NDA",SUM($C$59:$C$61)))</f>
        <v>NDA</v>
      </c>
      <c r="D62" s="165" t="str">
        <f>IF($B$114=FALSE,"NR",IF(OR(COUNTIF($D$59:$D$61,"NDA"),COUNTBLANK($D$59:$D$61))=TRUE,"NDA",SUM($D$59:$D$61)))</f>
        <v>NDA</v>
      </c>
      <c r="E62" s="165" t="str">
        <f xml:space="preserve"> IF($B$114=FALSE,"NR",IF(COUNTIF(C62:D62,"NDA")&gt;0,"NDA",SUM(C62:D62)))</f>
        <v>NDA</v>
      </c>
      <c r="F62" s="165" t="str">
        <f>IF($B$114=FALSE,"NR",IF(OR(COUNTIF($F$59:$F$61,"NDA"),COUNTBLANK($F$59:$F$61))=TRUE,"NDA",SUM($F$59:$F$61)))</f>
        <v>NDA</v>
      </c>
      <c r="G62" s="165" t="str">
        <f>IF($B$114=FALSE,"NR",IF(OR(COUNTIF($G$59:$G$61,"NDA"),COUNTBLANK($G$59:$G$61))=TRUE,"NDA",SUM($G$59:$G$61)))</f>
        <v>NDA</v>
      </c>
      <c r="H62" s="166" t="str">
        <f xml:space="preserve"> IF($B$114=FALSE,"NR",IF(COUNTIF(F62:G62,"NDA")&gt;0,"NDA",SUM(F62:G62)))</f>
        <v>NDA</v>
      </c>
      <c r="I62" s="223"/>
      <c r="J62" s="223"/>
    </row>
    <row r="63" spans="1:10" ht="7.5" customHeight="1" x14ac:dyDescent="0.25">
      <c r="I63" s="223"/>
      <c r="J63" s="223"/>
    </row>
    <row r="64" spans="1:10" x14ac:dyDescent="0.25">
      <c r="B64" s="2" t="str">
        <f>IF($B$114=FALSE,"",IF(COUNTIF(I59:J61,"Error!!!")&gt;0,"Please check cells in yellow because the average of barrels spilled by spill is outside the range ",""))</f>
        <v/>
      </c>
      <c r="I64" s="223"/>
      <c r="J64" s="223"/>
    </row>
    <row r="65" spans="1:10" x14ac:dyDescent="0.25">
      <c r="B65" s="2" t="str">
        <f>IF($B$114=FALSE,"",IF((COUNTBLANK(C59:D61)+COUNTBLANK(F59:G61))&gt;0,"There are still blank cells, please enter a value. In case you do not have the information requested, please enter NDA in the corresponding cell. ",""))</f>
        <v xml:space="preserve">There are still blank cells, please enter a value. In case you do not have the information requested, please enter NDA in the corresponding cell. </v>
      </c>
      <c r="I65" s="223"/>
      <c r="J65" s="223"/>
    </row>
    <row r="66" spans="1:10" ht="15.75" thickBot="1" x14ac:dyDescent="0.3">
      <c r="I66" s="223"/>
      <c r="J66" s="223"/>
    </row>
    <row r="67" spans="1:10" ht="15.75" thickBot="1" x14ac:dyDescent="0.3">
      <c r="B67" s="97"/>
      <c r="C67" s="456" t="s">
        <v>39</v>
      </c>
      <c r="D67" s="457"/>
      <c r="E67" s="458"/>
      <c r="F67" s="459" t="s">
        <v>40</v>
      </c>
      <c r="G67" s="457"/>
      <c r="H67" s="458"/>
      <c r="I67" s="223"/>
      <c r="J67" s="223"/>
    </row>
    <row r="68" spans="1:10" ht="15" customHeight="1" thickBot="1" x14ac:dyDescent="0.3">
      <c r="A68" s="483" t="s">
        <v>22</v>
      </c>
      <c r="B68" s="484"/>
      <c r="C68" s="105" t="s">
        <v>41</v>
      </c>
      <c r="D68" s="103" t="s">
        <v>42</v>
      </c>
      <c r="E68" s="103" t="s">
        <v>3</v>
      </c>
      <c r="F68" s="103" t="s">
        <v>41</v>
      </c>
      <c r="G68" s="103" t="s">
        <v>42</v>
      </c>
      <c r="H68" s="104" t="s">
        <v>3</v>
      </c>
      <c r="I68" s="223"/>
      <c r="J68" s="223"/>
    </row>
    <row r="69" spans="1:10" ht="15.75" customHeight="1" x14ac:dyDescent="0.25">
      <c r="A69" s="160"/>
      <c r="B69" s="173" t="s">
        <v>0</v>
      </c>
      <c r="C69" s="174"/>
      <c r="D69" s="125"/>
      <c r="E69" s="122" t="str">
        <f>IF($B$115=FALSE,"NR",IF(OR(C69="NDA",D69="NDA",C69="",D69=""),"NDA",SUM(C69:D69)))</f>
        <v>NDA</v>
      </c>
      <c r="F69" s="125"/>
      <c r="G69" s="125"/>
      <c r="H69" s="123" t="str">
        <f>IF($B$115=FALSE,"NR",IF(OR(F69="NDA",G69="NDA",F69="",G69=""),"NDA",SUM(F69:G69)))</f>
        <v>NDA</v>
      </c>
      <c r="I69" s="223" t="str">
        <f>IFERROR(IF(OR($B$115=FALSE,C69="NDA",C69="",F69="NDA",F69=""),"",IF(AND(C69=0,F69=0),"OK",IF(OR(F69/C69&gt;10,F69/C69&lt;1),"Error!!!","OK"))),"Error!!!")</f>
        <v/>
      </c>
      <c r="J69" s="223" t="str">
        <f>IFERROR(IF(OR($B$115=FALSE,D69="NDA",D69="",G69="NDA",G69=""),"",IF(AND(D69=0,G69=0),"OK",IF(OR(G69/D69&gt;10,G69/D69&lt;1),"Error!!!","OK"))),"Error!!!")</f>
        <v/>
      </c>
    </row>
    <row r="70" spans="1:10" x14ac:dyDescent="0.25">
      <c r="A70" s="160"/>
      <c r="B70" s="173" t="s">
        <v>1</v>
      </c>
      <c r="C70" s="174"/>
      <c r="D70" s="125"/>
      <c r="E70" s="122" t="str">
        <f>IF($B$115=FALSE,"NR",IF(OR(C70="NDA",D70="NDA",C70="",D70=""),"NDA",SUM(C70:D70)))</f>
        <v>NDA</v>
      </c>
      <c r="F70" s="125"/>
      <c r="G70" s="125"/>
      <c r="H70" s="123" t="str">
        <f>IF($B$115=FALSE,"NR",IF(OR(F70="NDA",G70="NDA",F70="",G70=""),"NDA",SUM(F70:G70)))</f>
        <v>NDA</v>
      </c>
      <c r="I70" s="223" t="str">
        <f>IFERROR(IF(OR($B$115=FALSE,C70="NDA",C70="",F70="NDA",F70=""),"",IF(AND(C70=0,F70=0),"OK",IF(OR(F70/C70&gt;100,F70/C70&lt;10),"Error!!!","OK"))),"Error!!!")</f>
        <v/>
      </c>
      <c r="J70" s="223" t="str">
        <f>IFERROR(IF(OR($B$115=FALSE,D70="NDA",D70="",G70="NDA",G70=""),"",IF(AND(D70=0,G70=0),"OK",IF(OR(G70/D70&gt;100,G70/D70&lt;10),"Error!!!","OK"))),"Error!!!")</f>
        <v/>
      </c>
    </row>
    <row r="71" spans="1:10" ht="15.75" thickBot="1" x14ac:dyDescent="0.3">
      <c r="A71" s="160"/>
      <c r="B71" s="173" t="s">
        <v>2</v>
      </c>
      <c r="C71" s="174"/>
      <c r="D71" s="125"/>
      <c r="E71" s="122" t="str">
        <f>IF($B$115=FALSE,"NR",IF(OR(C71="NDA",D71="NDA",C71="",D71=""),"NDA",SUM(C71:D71)))</f>
        <v>NDA</v>
      </c>
      <c r="F71" s="125"/>
      <c r="G71" s="125"/>
      <c r="H71" s="123" t="str">
        <f>IF($B$115=FALSE,"NR",IF(OR(F71="NDA",G71="NDA",F71="",G71=""),"NDA",SUM(F71:G71)))</f>
        <v>NDA</v>
      </c>
      <c r="I71" s="223" t="str">
        <f>IFERROR(IF(OR($B$115=FALSE,C71="NDA",C71="",F71="NDA",F71=""),"",IF(AND(F71=0,C71=0),"OK",IF(F71/C71&lt;100,"Error!!!","OK"))),"Error!!!")</f>
        <v/>
      </c>
      <c r="J71" s="223" t="str">
        <f>IFERROR(IF(OR($B$115=FALSE,D71="NDA",D71="",G71="NDA",G71=""),"",IF(AND(G71=0,D71=0),"OK",IF(G71/D71&lt;100,"Error!!!","OK"))),"Error!!!")</f>
        <v/>
      </c>
    </row>
    <row r="72" spans="1:10" ht="15.75" thickBot="1" x14ac:dyDescent="0.3">
      <c r="A72" s="161"/>
      <c r="B72" s="168" t="s">
        <v>56</v>
      </c>
      <c r="C72" s="170" t="str">
        <f>IF($B$115=FALSE,"NR",IF(OR(COUNTIF($C$69:$C$71,"NDA"),COUNTBLANK($C$69:$C$71))=TRUE,"NDA",SUM($C$69:$C$71)))</f>
        <v>NDA</v>
      </c>
      <c r="D72" s="165" t="str">
        <f>IF($B$115=FALSE,"NR",IF(OR(COUNTIF($D$69:$D$71,"NDA"),COUNTBLANK($D$69:$D$71))=TRUE,"NDA",SUM($D$69:$D$71)))</f>
        <v>NDA</v>
      </c>
      <c r="E72" s="165" t="str">
        <f xml:space="preserve"> IF($B$115=FALSE,"NR",IF(COUNTIF(C72:D72,"NDA")&gt;0,"NDA",SUM(C72:D72)))</f>
        <v>NDA</v>
      </c>
      <c r="F72" s="165" t="str">
        <f>IF($B$115=FALSE,"NR",IF(OR(COUNTIF($F$69:$F$71,"NDA"),COUNTBLANK($F$69:$F$71))=TRUE,"NDA",SUM($F$69:$F$71)))</f>
        <v>NDA</v>
      </c>
      <c r="G72" s="165" t="str">
        <f>IF($B$115=FALSE,"NR",IF(OR(COUNTIF($G$69:$G$71,"NDA"),COUNTBLANK($G$69:$G$71))=TRUE,"NDA",SUM($G$69:$G$71)))</f>
        <v>NDA</v>
      </c>
      <c r="H72" s="166" t="str">
        <f xml:space="preserve"> IF($B$115=FALSE,"NR",IF(COUNTIF(F72:G72,"NDA")&gt;0,"NDA",SUM(F72:G72)))</f>
        <v>NDA</v>
      </c>
      <c r="I72" s="223"/>
      <c r="J72" s="223"/>
    </row>
    <row r="73" spans="1:10" ht="7.5" customHeight="1" x14ac:dyDescent="0.25">
      <c r="I73" s="223"/>
      <c r="J73" s="223"/>
    </row>
    <row r="74" spans="1:10" x14ac:dyDescent="0.25">
      <c r="B74" s="2" t="str">
        <f>IF($B$115=FALSE,"",IF(COUNTIF(I69:J71,"Error!!!")&gt;0,"Please check cells in yellow because the average of barrels spilled by spill is outside the range ",""))</f>
        <v/>
      </c>
      <c r="I74" s="223"/>
      <c r="J74" s="223"/>
    </row>
    <row r="75" spans="1:10" x14ac:dyDescent="0.25">
      <c r="B75" s="2" t="str">
        <f>IF($B$115=FALSE,"",IF((COUNTBLANK(C69:D71)+COUNTBLANK(F69:G71))&gt;0,"There are still blank cells, please enter a value. In case you do not have the information requested, please enter NDA in the corresponding cell. ",""))</f>
        <v xml:space="preserve">There are still blank cells, please enter a value. In case you do not have the information requested, please enter NDA in the corresponding cell. </v>
      </c>
      <c r="I75" s="223"/>
      <c r="J75" s="223"/>
    </row>
    <row r="76" spans="1:10" ht="15.75" thickBot="1" x14ac:dyDescent="0.3">
      <c r="I76" s="223"/>
      <c r="J76" s="223"/>
    </row>
    <row r="77" spans="1:10" ht="15.75" thickBot="1" x14ac:dyDescent="0.3">
      <c r="B77" s="97"/>
      <c r="C77" s="460" t="s">
        <v>39</v>
      </c>
      <c r="D77" s="461"/>
      <c r="E77" s="462"/>
      <c r="F77" s="463" t="s">
        <v>40</v>
      </c>
      <c r="G77" s="461"/>
      <c r="H77" s="462"/>
      <c r="I77" s="223"/>
      <c r="J77" s="223"/>
    </row>
    <row r="78" spans="1:10" ht="15.75" thickBot="1" x14ac:dyDescent="0.3">
      <c r="A78" s="481" t="s">
        <v>51</v>
      </c>
      <c r="B78" s="482"/>
      <c r="C78" s="242" t="s">
        <v>41</v>
      </c>
      <c r="D78" s="106" t="s">
        <v>42</v>
      </c>
      <c r="E78" s="106" t="s">
        <v>3</v>
      </c>
      <c r="F78" s="106" t="s">
        <v>41</v>
      </c>
      <c r="G78" s="106" t="s">
        <v>42</v>
      </c>
      <c r="H78" s="107" t="s">
        <v>3</v>
      </c>
      <c r="I78" s="223"/>
      <c r="J78" s="223"/>
    </row>
    <row r="79" spans="1:10" x14ac:dyDescent="0.25">
      <c r="A79" s="162"/>
      <c r="B79" s="171" t="s">
        <v>0</v>
      </c>
      <c r="C79" s="172"/>
      <c r="D79" s="124"/>
      <c r="E79" s="122" t="str">
        <f>IF($B$116=FALSE,"NR",IF(OR(C79="NDA",D79="NDA",C79="",D79=""),"NDA",SUM(C79:D79)))</f>
        <v>NDA</v>
      </c>
      <c r="F79" s="124"/>
      <c r="G79" s="124"/>
      <c r="H79" s="123" t="str">
        <f>IF($B$116=FALSE,"NR",IF(OR(F79="NDA",G79="NDA",F79="",G79=""),"NDA",SUM(F79:G79)))</f>
        <v>NDA</v>
      </c>
      <c r="I79" s="223" t="str">
        <f>IFERROR(IF(OR($B$116=FALSE,C79="NDA",C79="",F79="NDA",F79=""),"",IF(AND(C79=0,F79=0),"OK",IF(OR(F79/C79&gt;10,F79/C79&lt;1),"Error!!!","OK"))),"Error!!!")</f>
        <v/>
      </c>
      <c r="J79" s="223" t="str">
        <f>IFERROR(IF(OR($B$116=FALSE,D79="NDA",D79="",G79="NDA",G79=""),"",IF(AND(D79=0,G79=0),"OK",IF(OR(G79/D79&gt;10,G79/D79&lt;1),"Error!!!","OK"))),"Error!!!")</f>
        <v/>
      </c>
    </row>
    <row r="80" spans="1:10" ht="15" customHeight="1" x14ac:dyDescent="0.25">
      <c r="A80" s="162"/>
      <c r="B80" s="171" t="s">
        <v>1</v>
      </c>
      <c r="C80" s="172"/>
      <c r="D80" s="124"/>
      <c r="E80" s="122" t="str">
        <f>IF($B$116=FALSE,"NR",IF(OR(C80="NDA",D80="NDA",C80="",D80=""),"NDA",SUM(C80:D80)))</f>
        <v>NDA</v>
      </c>
      <c r="F80" s="124"/>
      <c r="G80" s="124"/>
      <c r="H80" s="123" t="str">
        <f>IF($B$116=FALSE,"NR",IF(OR(F80="NDA",G80="NDA",F80="",G80=""),"NDA",SUM(F80:G80)))</f>
        <v>NDA</v>
      </c>
      <c r="I80" s="223" t="str">
        <f>IFERROR(IF(OR($B$116=FALSE,C80="NDA",C80="",F80="NDA",F80=""),"",IF(AND(C80=0,F80=0),"OK",IF(OR(F80/C80&gt;100,F80/C80&lt;10),"Error!!!","OK"))),"Error!!!")</f>
        <v/>
      </c>
      <c r="J80" s="223" t="str">
        <f>IFERROR(IF(OR($B$116=FALSE,D80="NDA",D80="",G80="NDA",G80=""),"",IF(AND(D80=0,G80=0),"OK",IF(OR(G80/D80&gt;100,G80/D80&lt;10),"Error!!!","OK"))),"Error!!!")</f>
        <v/>
      </c>
    </row>
    <row r="81" spans="1:10" ht="15.75" thickBot="1" x14ac:dyDescent="0.3">
      <c r="A81" s="162"/>
      <c r="B81" s="171" t="s">
        <v>2</v>
      </c>
      <c r="C81" s="172"/>
      <c r="D81" s="124"/>
      <c r="E81" s="122" t="str">
        <f>IF($B$116=FALSE,"NR",IF(OR(C81="NDA",D81="NDA",C81="",D81=""),"NDA",SUM(C81:D81)))</f>
        <v>NDA</v>
      </c>
      <c r="F81" s="124"/>
      <c r="G81" s="124"/>
      <c r="H81" s="123" t="str">
        <f>IF($B$116=FALSE,"NR",IF(OR(F81="NDA",G81="NDA",F81="",G81=""),"NDA",SUM(F81:G81)))</f>
        <v>NDA</v>
      </c>
      <c r="I81" s="223" t="str">
        <f>IFERROR(IF(OR($B$116=FALSE,C81="NDA",C81="",F81="NDA",F81=""),"",IF(AND(F81=0,C81=0),"OK",IF(F81/C81&lt;100,"Error!!!","OK"))),"Error!!!")</f>
        <v/>
      </c>
      <c r="J81" s="223" t="str">
        <f>IFERROR(IF(OR($B$116=FALSE,D81="NDA",D81="",G81="NDA",G81=""),"",IF(AND(G81=0,D81=0),"OK",IF(G81/D81&lt;100,"Error!!!","OK"))),"Error!!!")</f>
        <v/>
      </c>
    </row>
    <row r="82" spans="1:10" ht="15.75" thickBot="1" x14ac:dyDescent="0.3">
      <c r="A82" s="163"/>
      <c r="B82" s="168" t="s">
        <v>55</v>
      </c>
      <c r="C82" s="170" t="str">
        <f>IF($B$116=FALSE,"NR",IF(OR(COUNTIF($C$79:$C$81,"NDA"),COUNTBLANK($C$79:$C$81))=TRUE,"NDA",SUM($C$79:$C$81)))</f>
        <v>NDA</v>
      </c>
      <c r="D82" s="165" t="str">
        <f>IF($B$116=FALSE,"NR",IF(OR(COUNTIF($D$79:$D$81,"NDA"),COUNTBLANK($D$79:$D$81))=TRUE,"NDA",SUM($D$79:$D$81)))</f>
        <v>NDA</v>
      </c>
      <c r="E82" s="165" t="str">
        <f xml:space="preserve"> IF($B$116=FALSE,"NR",IF(COUNTIF(C82:D82,"NDA")&gt;0,"NDA",SUM(C82:D82)))</f>
        <v>NDA</v>
      </c>
      <c r="F82" s="165" t="str">
        <f>IF($B$116=FALSE,"NR",IF(OR(COUNTIF($F$79:$F$81,"NDA"),COUNTBLANK($F$79:$F$81))=TRUE,"NDA",SUM($F$79:$F$81)))</f>
        <v>NDA</v>
      </c>
      <c r="G82" s="165" t="str">
        <f>IF($B$116=FALSE,"NR",IF(OR(COUNTIF($G$79:$G$81,"NDA"),COUNTBLANK($G$79:$G$81))=TRUE,"NDA",SUM($G$79:$G$81)))</f>
        <v>NDA</v>
      </c>
      <c r="H82" s="166" t="str">
        <f xml:space="preserve"> IF($B$116=FALSE,"NR",IF(COUNTIF(F82:G82,"NDA")&gt;0,"NDA",SUM(F82:G82)))</f>
        <v>NDA</v>
      </c>
      <c r="I82" s="223"/>
      <c r="J82" s="223"/>
    </row>
    <row r="83" spans="1:10" ht="7.5" customHeight="1" x14ac:dyDescent="0.25">
      <c r="I83" s="223"/>
      <c r="J83" s="223"/>
    </row>
    <row r="84" spans="1:10" x14ac:dyDescent="0.25">
      <c r="B84" s="2" t="str">
        <f>IF($B$116=FALSE,"",IF(COUNTIF(I79:J81,"Error!!!")&gt;0,"Please check cells in yellow because the average of barrels spilled by spill is outside the range ",""))</f>
        <v/>
      </c>
      <c r="I84" s="223"/>
      <c r="J84" s="223"/>
    </row>
    <row r="85" spans="1:10" x14ac:dyDescent="0.25">
      <c r="B85" s="2" t="str">
        <f>IF($B$116=FALSE,"",IF((COUNTBLANK(C79:D81)+COUNTBLANK(F79:G81))&gt;0,"There are still blank cells, please enter a value. In case you do not have the information requested, please enter NDA in the corresponding cell. ",""))</f>
        <v xml:space="preserve">There are still blank cells, please enter a value. In case you do not have the information requested, please enter NDA in the corresponding cell. </v>
      </c>
      <c r="I85" s="223"/>
      <c r="J85" s="223"/>
    </row>
    <row r="86" spans="1:10" ht="15.75" thickBot="1" x14ac:dyDescent="0.3">
      <c r="I86" s="223"/>
      <c r="J86" s="223"/>
    </row>
    <row r="87" spans="1:10" ht="15.75" thickBot="1" x14ac:dyDescent="0.3">
      <c r="B87" s="97"/>
      <c r="C87" s="464" t="s">
        <v>39</v>
      </c>
      <c r="D87" s="465"/>
      <c r="E87" s="466"/>
      <c r="F87" s="467" t="s">
        <v>40</v>
      </c>
      <c r="G87" s="465"/>
      <c r="H87" s="466"/>
      <c r="I87" s="223"/>
      <c r="J87" s="223"/>
    </row>
    <row r="88" spans="1:10" ht="15.75" thickBot="1" x14ac:dyDescent="0.3">
      <c r="A88" s="479" t="s">
        <v>52</v>
      </c>
      <c r="B88" s="480"/>
      <c r="C88" s="111" t="s">
        <v>41</v>
      </c>
      <c r="D88" s="108" t="s">
        <v>42</v>
      </c>
      <c r="E88" s="108" t="s">
        <v>3</v>
      </c>
      <c r="F88" s="108" t="s">
        <v>41</v>
      </c>
      <c r="G88" s="108" t="s">
        <v>42</v>
      </c>
      <c r="H88" s="109" t="s">
        <v>3</v>
      </c>
      <c r="I88" s="223"/>
      <c r="J88" s="223"/>
    </row>
    <row r="89" spans="1:10" x14ac:dyDescent="0.25">
      <c r="A89" s="135"/>
      <c r="B89" s="167" t="s">
        <v>0</v>
      </c>
      <c r="C89" s="169"/>
      <c r="D89" s="121"/>
      <c r="E89" s="122" t="str">
        <f>IF($B$117=FALSE,"NR",IF(OR(C89="NDA",D89="NDA",C89="",D89=""),"NDA",SUM(C89:D89)))</f>
        <v>NDA</v>
      </c>
      <c r="F89" s="121"/>
      <c r="G89" s="121"/>
      <c r="H89" s="123" t="str">
        <f>IF($B$117=FALSE,"NR",IF(OR(F89="NDA",G89="NDA",F89="",G89=""),"NDA",SUM(F89:G89)))</f>
        <v>NDA</v>
      </c>
      <c r="I89" s="223" t="str">
        <f>IFERROR(IF(OR($B$117=FALSE,C89="NDA",C89="",F89="NDA",F89=""),"",IF(AND(C89=0,F89=0),"OK",IF(OR(F89/C89&gt;10,F89/C89&lt;1),"Error!!!","OK"))),"Error!!!")</f>
        <v/>
      </c>
      <c r="J89" s="223" t="str">
        <f>IFERROR(IF(OR($B$117=FALSE,D89="NDA",D89="",G89="NDA",G89=""),"",IF(AND(D89=0,G89=0),"OK",IF(OR(G89/D89&gt;10,G89/D89&lt;1),"Error!!!","OK"))),"Error!!!")</f>
        <v/>
      </c>
    </row>
    <row r="90" spans="1:10" ht="15" customHeight="1" x14ac:dyDescent="0.25">
      <c r="A90" s="135"/>
      <c r="B90" s="167" t="s">
        <v>1</v>
      </c>
      <c r="C90" s="169"/>
      <c r="D90" s="121"/>
      <c r="E90" s="122" t="str">
        <f>IF($B$117=FALSE,"NR",IF(OR(C90="NDA",D90="NDA",C90="",D90=""),"NDA",SUM(C90:D90)))</f>
        <v>NDA</v>
      </c>
      <c r="F90" s="121"/>
      <c r="G90" s="121"/>
      <c r="H90" s="123" t="str">
        <f>IF($B$117=FALSE,"NR",IF(OR(F90="NDA",G90="NDA",F90="",G90=""),"NDA",SUM(F90:G90)))</f>
        <v>NDA</v>
      </c>
      <c r="I90" s="223" t="str">
        <f>IFERROR(IF(OR($B$117=FALSE,C90="NDA",C90="",F90="NDA",F90=""),"",IF(AND(C90=0,F90=0),"OK",IF(OR(F90/C90&gt;100,F90/C90&lt;10),"Error!!!","OK"))),"Error!!!")</f>
        <v/>
      </c>
      <c r="J90" s="223" t="str">
        <f>IFERROR(IF(OR($B$117=FALSE,D90="NDA",D90="",G90="NDA",G90=""),"",IF(AND(D90=0,G90=0),"OK",IF(OR(G90/D90&gt;100,G90/D90&lt;10),"Error!!!","OK"))),"Error!!!")</f>
        <v/>
      </c>
    </row>
    <row r="91" spans="1:10" ht="15.75" thickBot="1" x14ac:dyDescent="0.3">
      <c r="A91" s="135"/>
      <c r="B91" s="167" t="s">
        <v>2</v>
      </c>
      <c r="C91" s="169"/>
      <c r="D91" s="121"/>
      <c r="E91" s="122" t="str">
        <f>IF($B$117=FALSE,"NR",IF(OR(C91="NDA",D91="NDA",C91="",D91=""),"NDA",SUM(C91:D91)))</f>
        <v>NDA</v>
      </c>
      <c r="F91" s="121"/>
      <c r="G91" s="121"/>
      <c r="H91" s="123" t="str">
        <f>IF($B$117=FALSE,"NR",IF(OR(F91="NDA",G91="NDA",F91="",G91=""),"NDA",SUM(F91:G91)))</f>
        <v>NDA</v>
      </c>
      <c r="I91" s="223" t="str">
        <f>IFERROR(IF(OR($B$117=FALSE,C91="NDA",C91="",F91="NDA",F91=""),"",IF(AND(F91=0,C91=0),"OK",IF(F91/C91&lt;100,"Error!!!","OK"))),"Error!!!")</f>
        <v/>
      </c>
      <c r="J91" s="223" t="str">
        <f>IFERROR(IF(OR($B$117=FALSE,D91="NDA",D91="",G91="NDA",G91=""),"",IF(AND(G91=0,D91=0),"OK",IF(G91/D91&lt;100,"Error!!!","OK"))),"Error!!!")</f>
        <v/>
      </c>
    </row>
    <row r="92" spans="1:10" ht="15.75" thickBot="1" x14ac:dyDescent="0.3">
      <c r="A92" s="136"/>
      <c r="B92" s="168" t="s">
        <v>54</v>
      </c>
      <c r="C92" s="170" t="str">
        <f>IF($B$117=FALSE,"NR",IF(OR(COUNTIF($C$89:$C$91,"NDA"),COUNTBLANK($C$89:$C$91))=TRUE,"NDA",SUM($C$89:$C$91)))</f>
        <v>NDA</v>
      </c>
      <c r="D92" s="165" t="str">
        <f>IF($B$117=FALSE,"NR",IF(OR(COUNTIF($D$89:$D$91,"NDA"),COUNTBLANK($D$89:$D$91))=TRUE,"NDA",SUM($D$89:$D$91)))</f>
        <v>NDA</v>
      </c>
      <c r="E92" s="165" t="str">
        <f xml:space="preserve"> IF($B$117=FALSE,"NR",IF(COUNTIF(C92:D92,"NDA")&gt;0,"NDA",SUM(C92:D92)))</f>
        <v>NDA</v>
      </c>
      <c r="F92" s="165" t="str">
        <f>IF($B$117=FALSE,"NR",IF(OR(COUNTIF($F$89:$F$91,"NDA"),COUNTBLANK($F$89:$F$91))=TRUE,"NDA",SUM($F$89:$F$91)))</f>
        <v>NDA</v>
      </c>
      <c r="G92" s="165" t="str">
        <f>IF($B$117=FALSE,"NR",IF(OR(COUNTIF($G$89:$G$91,"NDA"),COUNTBLANK($G$89:$G$91))=TRUE,"NDA",SUM($G$89:$G$91)))</f>
        <v>NDA</v>
      </c>
      <c r="H92" s="166" t="str">
        <f xml:space="preserve"> IF($B$117=FALSE,"NR",IF(COUNTIF(F92:G92,"NDA")&gt;0,"NDA",SUM(F92:G92)))</f>
        <v>NDA</v>
      </c>
      <c r="I92" s="223"/>
      <c r="J92" s="223"/>
    </row>
    <row r="93" spans="1:10" ht="8.25" customHeight="1" x14ac:dyDescent="0.25"/>
    <row r="94" spans="1:10" x14ac:dyDescent="0.25">
      <c r="B94" s="2" t="str">
        <f>IF($B$117=FALSE,"",IF(COUNTIF(I89:J91,"Error!!!")&gt;0,"Please check cells in yellow because the average of barrels spilled by spill is outside the range ",""))</f>
        <v/>
      </c>
    </row>
    <row r="95" spans="1:10" x14ac:dyDescent="0.25">
      <c r="B95" s="2" t="str">
        <f>IF($B$117=FALSE,"",IF((COUNTBLANK(C89:D91)+COUNTBLANK(F89:G91))&gt;0,"There are still blank cells, please enter a value. In case you do not have the information requested, please enter NDA in the corresponding cell. ",""))</f>
        <v xml:space="preserve">There are still blank cells, please enter a value. In case you do not have the information requested, please enter NDA in the corresponding cell. </v>
      </c>
    </row>
    <row r="97" spans="2:17" ht="15.75" thickBot="1" x14ac:dyDescent="0.3">
      <c r="B97" s="210" t="s">
        <v>53</v>
      </c>
    </row>
    <row r="98" spans="2:17" ht="15.75" customHeight="1" thickBot="1" x14ac:dyDescent="0.3">
      <c r="C98" s="470" t="s">
        <v>62</v>
      </c>
      <c r="D98" s="471"/>
      <c r="E98" s="472"/>
      <c r="F98" s="470" t="s">
        <v>40</v>
      </c>
      <c r="G98" s="471"/>
      <c r="H98" s="472"/>
      <c r="I98" s="449" t="s">
        <v>43</v>
      </c>
      <c r="J98" s="450"/>
      <c r="K98" s="451"/>
      <c r="L98" s="449" t="s">
        <v>44</v>
      </c>
      <c r="M98" s="450" t="s">
        <v>6</v>
      </c>
      <c r="N98" s="451"/>
      <c r="O98" s="449" t="s">
        <v>45</v>
      </c>
      <c r="P98" s="450"/>
      <c r="Q98" s="451"/>
    </row>
    <row r="99" spans="2:17" ht="15.75" thickBot="1" x14ac:dyDescent="0.3">
      <c r="B99" s="112" t="s">
        <v>61</v>
      </c>
      <c r="C99" s="71" t="s">
        <v>41</v>
      </c>
      <c r="D99" s="70" t="s">
        <v>42</v>
      </c>
      <c r="E99" s="72" t="s">
        <v>3</v>
      </c>
      <c r="F99" s="71" t="s">
        <v>41</v>
      </c>
      <c r="G99" s="70" t="s">
        <v>42</v>
      </c>
      <c r="H99" s="72" t="s">
        <v>3</v>
      </c>
      <c r="I99" s="93" t="s">
        <v>41</v>
      </c>
      <c r="J99" s="243" t="s">
        <v>42</v>
      </c>
      <c r="K99" s="3" t="s">
        <v>3</v>
      </c>
      <c r="L99" s="93" t="s">
        <v>41</v>
      </c>
      <c r="M99" s="243" t="s">
        <v>42</v>
      </c>
      <c r="N99" s="3" t="s">
        <v>3</v>
      </c>
      <c r="O99" s="93" t="s">
        <v>41</v>
      </c>
      <c r="P99" s="93" t="s">
        <v>42</v>
      </c>
      <c r="Q99" s="93" t="s">
        <v>3</v>
      </c>
    </row>
    <row r="100" spans="2:17" ht="15.75" thickBot="1" x14ac:dyDescent="0.3">
      <c r="B100" s="113" t="s">
        <v>37</v>
      </c>
      <c r="C100" s="95"/>
      <c r="D100" s="73" t="str">
        <f>+D12</f>
        <v>NDA</v>
      </c>
      <c r="E100" s="74" t="str">
        <f>+E12</f>
        <v>NDA</v>
      </c>
      <c r="F100" s="95"/>
      <c r="G100" s="73" t="str">
        <f>+G12</f>
        <v>NDA</v>
      </c>
      <c r="H100" s="74" t="str">
        <f>+H12</f>
        <v>NDA</v>
      </c>
      <c r="I100" s="183"/>
      <c r="J100" s="184" t="str">
        <f>IF($B$110=FALSE,"NR",IF(D100="NDA","NDA",+D100*1000/T3.Normalizing!$E7))</f>
        <v>NDA</v>
      </c>
      <c r="K100" s="184" t="str">
        <f>IF($B$110=FALSE,"NR",IF(E100="NDA","NDA",+E100*1000/T3.Normalizing!$E7))</f>
        <v>NDA</v>
      </c>
      <c r="L100" s="183"/>
      <c r="M100" s="185" t="str">
        <f>IF($B$110=FALSE,"NR",IF(G100="NDA","NDA",+G100*1000/T3.Normalizing!$E7))</f>
        <v>NDA</v>
      </c>
      <c r="N100" s="185" t="str">
        <f>IF($B$110=FALSE,"NR",IF(H100="NDA","NDA",+H100*1000/T3.Normalizing!$E7))</f>
        <v>NDA</v>
      </c>
      <c r="O100" s="186"/>
      <c r="P100" s="187" t="str">
        <f>IF($B$110=FALSE,"NR",IF(J100="NDA","NDA",IF(M100="NDA","NDA",M100/J100)))</f>
        <v>NDA</v>
      </c>
      <c r="Q100" s="187" t="str">
        <f>IF($B$110=FALSE,"NR",IF(K100="NDA","NDA",IF(N100="NDA","NDA",N100/K100)))</f>
        <v>NDA</v>
      </c>
    </row>
    <row r="101" spans="2:17" x14ac:dyDescent="0.25">
      <c r="B101" s="114" t="s">
        <v>46</v>
      </c>
      <c r="C101" s="75" t="str">
        <f>+C22</f>
        <v>NDA</v>
      </c>
      <c r="D101" s="76" t="str">
        <f t="shared" ref="D101:H101" si="0">+D22</f>
        <v>NDA</v>
      </c>
      <c r="E101" s="77" t="str">
        <f t="shared" si="0"/>
        <v>NDA</v>
      </c>
      <c r="F101" s="94" t="str">
        <f t="shared" si="0"/>
        <v>NDA</v>
      </c>
      <c r="G101" s="76" t="str">
        <f t="shared" si="0"/>
        <v>NDA</v>
      </c>
      <c r="H101" s="77" t="str">
        <f t="shared" si="0"/>
        <v>NDA</v>
      </c>
      <c r="I101" s="188" t="str">
        <f>IF($B$111=FALSE,"NR",IF(C101="NDA","NDA",+C101*1000/T3.Normalizing!$E8))</f>
        <v>NDA</v>
      </c>
      <c r="J101" s="189" t="str">
        <f>IF($B$111=FALSE,"NR",IF(D101="NDA","NDA",+D101*1000/T3.Normalizing!$E8))</f>
        <v>NDA</v>
      </c>
      <c r="K101" s="189" t="str">
        <f>IF($B$111=FALSE,"NR",IF(E101="NDA","NDA",+E101*1000/T3.Normalizing!$E8))</f>
        <v>NDA</v>
      </c>
      <c r="L101" s="185" t="str">
        <f>IF($B$111=FALSE,"NR",IF(F101="NDA","NDA",+F101*1000/T3.Normalizing!$E8))</f>
        <v>NDA</v>
      </c>
      <c r="M101" s="189" t="str">
        <f>IF($B$111=FALSE,"NR",IF(G101="NDA","NDA",+G101*1000/T3.Normalizing!$E8))</f>
        <v>NDA</v>
      </c>
      <c r="N101" s="189" t="str">
        <f>IF($B$111=FALSE,"NR",IF(H101="NDA","NDA",+H101*1000/T3.Normalizing!$E8))</f>
        <v>NDA</v>
      </c>
      <c r="O101" s="188" t="str">
        <f>IF($B$111=FALSE,"NR",IF(I101="NDA","NDA",IF(L101="NDA","NDA",L101/I101)))</f>
        <v>NDA</v>
      </c>
      <c r="P101" s="188" t="str">
        <f>IF($B$111=FALSE,"NR",IF(J101="NDA","NDA",IF(M101="NDA","NDA",M101/J101)))</f>
        <v>NDA</v>
      </c>
      <c r="Q101" s="188" t="str">
        <f>IF($B$111=FALSE,"NR",IF(K101="NDA","NDA",IF(N101="NDA","NDA",N101/K101)))</f>
        <v>NDA</v>
      </c>
    </row>
    <row r="102" spans="2:17" x14ac:dyDescent="0.25">
      <c r="B102" s="114" t="s">
        <v>47</v>
      </c>
      <c r="C102" s="75" t="str">
        <f>+C32</f>
        <v>NDA</v>
      </c>
      <c r="D102" s="76" t="str">
        <f t="shared" ref="D102:H102" si="1">+D32</f>
        <v>NDA</v>
      </c>
      <c r="E102" s="77" t="str">
        <f t="shared" si="1"/>
        <v>NDA</v>
      </c>
      <c r="F102" s="75" t="str">
        <f t="shared" si="1"/>
        <v>NDA</v>
      </c>
      <c r="G102" s="76" t="str">
        <f t="shared" si="1"/>
        <v>NDA</v>
      </c>
      <c r="H102" s="77" t="str">
        <f t="shared" si="1"/>
        <v>NDA</v>
      </c>
      <c r="I102" s="190" t="str">
        <f>IF($B$112=FALSE,"NR",IF(C102="NDA","NDA",+C102*1000/T3.Normalizing!$E9))</f>
        <v>NDA</v>
      </c>
      <c r="J102" s="189" t="str">
        <f>IF($B$112=FALSE,"NR",IF(D102="NDA","NDA",+D102*1000/T3.Normalizing!$E9))</f>
        <v>NDA</v>
      </c>
      <c r="K102" s="189" t="str">
        <f>IF($B$112=FALSE,"NR",IF(E102="NDA","NDA",+E102*1000/T3.Normalizing!$E9))</f>
        <v>NDA</v>
      </c>
      <c r="L102" s="189" t="str">
        <f>IF($B$112=FALSE,"NR",IF(F102="NDA","NDA",+F102*1000/T3.Normalizing!$E9))</f>
        <v>NDA</v>
      </c>
      <c r="M102" s="189" t="str">
        <f>IF($B$112=FALSE,"NR",IF(G102="NDA","NDA",+G102*1000/T3.Normalizing!$E9))</f>
        <v>NDA</v>
      </c>
      <c r="N102" s="189" t="str">
        <f>IF($B$112=FALSE,"NR",IF(H102="NDA","NDA",+H102*1000/T3.Normalizing!$E9))</f>
        <v>NDA</v>
      </c>
      <c r="O102" s="188" t="str">
        <f>IF($B$112=FALSE,"NR",IF(I102="NDA","NDA",IF(L102="NDA","NDA",L102/I102)))</f>
        <v>NDA</v>
      </c>
      <c r="P102" s="188" t="str">
        <f>IF($B$112=FALSE,"NR",IF(J102="NDA","NDA",IF(M102="NDA","NDA",M102/J102)))</f>
        <v>NDA</v>
      </c>
      <c r="Q102" s="188" t="str">
        <f>IF($B$112=FALSE,"NR",IF(K102="NDA","NDA",IF(N102="NDA","NDA",N102/K102)))</f>
        <v>NDA</v>
      </c>
    </row>
    <row r="103" spans="2:17" x14ac:dyDescent="0.25">
      <c r="B103" s="115" t="s">
        <v>48</v>
      </c>
      <c r="C103" s="233" t="str">
        <f>+C42</f>
        <v>NDA</v>
      </c>
      <c r="D103" s="234" t="str">
        <f t="shared" ref="D103:H103" si="2">+D42</f>
        <v>NDA</v>
      </c>
      <c r="E103" s="235" t="str">
        <f t="shared" si="2"/>
        <v>NDA</v>
      </c>
      <c r="F103" s="233" t="str">
        <f t="shared" si="2"/>
        <v>NDA</v>
      </c>
      <c r="G103" s="234" t="str">
        <f t="shared" si="2"/>
        <v>NDA</v>
      </c>
      <c r="H103" s="235" t="str">
        <f t="shared" si="2"/>
        <v>NDA</v>
      </c>
      <c r="I103" s="236" t="str">
        <f>IF(AND($B$110=FALSE,$B$111=FALSE),"NR",IF(C103="NDA","NDA",+C103*1000/T3.Normalizing!$E10))</f>
        <v>NDA</v>
      </c>
      <c r="J103" s="237" t="str">
        <f>IF(AND($B$110=FALSE,$B$111=FALSE),"NR",IF(D103="NDA","NDA",+D103*1000/T3.Normalizing!$E10))</f>
        <v>NDA</v>
      </c>
      <c r="K103" s="237" t="str">
        <f>IF(AND($B$110=FALSE,$B$111=FALSE),"NR",IF(E103="NDA","NDA",+E103*1000/T3.Normalizing!$E10))</f>
        <v>NDA</v>
      </c>
      <c r="L103" s="237" t="str">
        <f>IF(AND($B$110=FALSE,$B$111=FALSE),"NR",IF(F103="NDA","NDA",+F103*1000/T3.Normalizing!$E10))</f>
        <v>NDA</v>
      </c>
      <c r="M103" s="237" t="str">
        <f>IF(AND($B$110=FALSE,$B$111=FALSE),"NR",IF(G103="NDA","NDA",+G103*1000/T3.Normalizing!$E10))</f>
        <v>NDA</v>
      </c>
      <c r="N103" s="237" t="str">
        <f>IF(AND($B$110=FALSE,$B$111=FALSE),"NR",IF(H103="NDA","NDA",+H103*1000/T3.Normalizing!$E10))</f>
        <v>NDA</v>
      </c>
      <c r="O103" s="238" t="str">
        <f>IF(AND($B$110=FALSE,$B$111=FALSE),"NR",IF(I103="NDA","NDA",IF(L103="NDA","NDA",+L103/I103)))</f>
        <v>NDA</v>
      </c>
      <c r="P103" s="238" t="str">
        <f>IF(AND($B$110=FALSE,$B$111=FALSE),"NR",IF(J103="NDA","NDA",IF(M103="NDA","NDA",+M103/J103)))</f>
        <v>NDA</v>
      </c>
      <c r="Q103" s="238" t="str">
        <f>IF(AND($B$110=FALSE,$B$111=FALSE),"NR",IF(K103="NDA","NDA",IF(N103="NDA","NDA",+N103/K103)))</f>
        <v>NDA</v>
      </c>
    </row>
    <row r="104" spans="2:17" x14ac:dyDescent="0.25">
      <c r="B104" s="116" t="s">
        <v>49</v>
      </c>
      <c r="C104" s="78" t="str">
        <f>+C52</f>
        <v>NDA</v>
      </c>
      <c r="D104" s="79" t="str">
        <f t="shared" ref="D104:H104" si="3">+D52</f>
        <v>NDA</v>
      </c>
      <c r="E104" s="80" t="str">
        <f t="shared" si="3"/>
        <v>NDA</v>
      </c>
      <c r="F104" s="78" t="str">
        <f t="shared" si="3"/>
        <v>NDA</v>
      </c>
      <c r="G104" s="79" t="str">
        <f t="shared" si="3"/>
        <v>NDA</v>
      </c>
      <c r="H104" s="80" t="str">
        <f t="shared" si="3"/>
        <v>NDA</v>
      </c>
      <c r="I104" s="190" t="str">
        <f>IF($B$113=FALSE,"NR",IF(C104="NDA","NDA",+C104*1000/T3.Normalizing!$E11))</f>
        <v>NDA</v>
      </c>
      <c r="J104" s="189" t="str">
        <f>IF($B$113=FALSE,"NR",IF(D104="NDA","NDA",+D104*1000/T3.Normalizing!$E11))</f>
        <v>NDA</v>
      </c>
      <c r="K104" s="189" t="str">
        <f>IF($B$113=FALSE,"NR",IF(E104="NDA","NDA",+E104*1000/T3.Normalizing!$E11))</f>
        <v>NDA</v>
      </c>
      <c r="L104" s="189" t="str">
        <f>IF($B$113=FALSE,"NR",IF(F104="NDA","NDA",+F104*1000/T3.Normalizing!$E11))</f>
        <v>NDA</v>
      </c>
      <c r="M104" s="189" t="str">
        <f>IF($B$113=FALSE,"NR",IF(G104="NDA","NDA",+G104*1000/T3.Normalizing!$E11))</f>
        <v>NDA</v>
      </c>
      <c r="N104" s="189" t="str">
        <f>IF($B$113=FALSE,"NR",IF(H104="NDA","NDA",+H104*1000/T3.Normalizing!$E11))</f>
        <v>NDA</v>
      </c>
      <c r="O104" s="188" t="str">
        <f>IF($B$113=FALSE,"NR",IF(I104="NDA","NDA",IF(L104="NDA","NDA",L104/I104)))</f>
        <v>NDA</v>
      </c>
      <c r="P104" s="188" t="str">
        <f>IF($B$113=FALSE,"NR",IF(J104="NDA","NDA",IF(M104="NDA","NDA",M104/J104)))</f>
        <v>NDA</v>
      </c>
      <c r="Q104" s="188" t="str">
        <f>IF($B$113=FALSE,"NR",IF(K104="NDA","NDA",IF(N104="NDA","NDA",N104/K104)))</f>
        <v>NDA</v>
      </c>
    </row>
    <row r="105" spans="2:17" x14ac:dyDescent="0.25">
      <c r="B105" s="117" t="s">
        <v>50</v>
      </c>
      <c r="C105" s="81" t="str">
        <f>+C62</f>
        <v>NDA</v>
      </c>
      <c r="D105" s="82" t="str">
        <f t="shared" ref="D105:H105" si="4">+D62</f>
        <v>NDA</v>
      </c>
      <c r="E105" s="83" t="str">
        <f t="shared" si="4"/>
        <v>NDA</v>
      </c>
      <c r="F105" s="81" t="str">
        <f t="shared" si="4"/>
        <v>NDA</v>
      </c>
      <c r="G105" s="82" t="str">
        <f t="shared" si="4"/>
        <v>NDA</v>
      </c>
      <c r="H105" s="83" t="str">
        <f t="shared" si="4"/>
        <v>NDA</v>
      </c>
      <c r="I105" s="190" t="str">
        <f>IF($B$114=FALSE,"NR",IF(C105="NDA","NDA",+C105*1000/T3.Normalizing!$E12))</f>
        <v>NDA</v>
      </c>
      <c r="J105" s="189" t="str">
        <f>IF($B$114=FALSE,"NR",IF(D105="NDA","NDA",+D105*1000/T3.Normalizing!$E12))</f>
        <v>NDA</v>
      </c>
      <c r="K105" s="189" t="str">
        <f>IF($B$114=FALSE,"NR",IF(E105="NDA","NDA",+E105*1000/T3.Normalizing!$E12))</f>
        <v>NDA</v>
      </c>
      <c r="L105" s="189" t="str">
        <f>IF($B$114=FALSE,"NR",IF(F105="NDA","NDA",+F105*1000/T3.Normalizing!$E12))</f>
        <v>NDA</v>
      </c>
      <c r="M105" s="189" t="str">
        <f>IF($B$114=FALSE,"NR",IF(G105="NDA","NDA",+G105*1000/T3.Normalizing!$E12))</f>
        <v>NDA</v>
      </c>
      <c r="N105" s="189" t="str">
        <f>IF($B$114=FALSE,"NR",IF(H105="NDA","NDA",+H105*1000/T3.Normalizing!$E12))</f>
        <v>NDA</v>
      </c>
      <c r="O105" s="188" t="str">
        <f>IF($B$114=FALSE,"NR",IF(I105="NDA","NDA",IF(L105="NDA","NDA",L105/I105)))</f>
        <v>NDA</v>
      </c>
      <c r="P105" s="188" t="str">
        <f>IF($B$114=FALSE,"NR",IF(J105="NDA","NDA",IF(M105="NDA","NDA",M105/J105)))</f>
        <v>NDA</v>
      </c>
      <c r="Q105" s="188" t="str">
        <f>IF($B$114=FALSE,"NR",IF(K105="NDA","NDA",IF(N105="NDA","NDA",N105/K105)))</f>
        <v>NDA</v>
      </c>
    </row>
    <row r="106" spans="2:17" x14ac:dyDescent="0.25">
      <c r="B106" s="118" t="s">
        <v>22</v>
      </c>
      <c r="C106" s="84" t="str">
        <f>+C72</f>
        <v>NDA</v>
      </c>
      <c r="D106" s="85" t="str">
        <f t="shared" ref="D106:H106" si="5">+D72</f>
        <v>NDA</v>
      </c>
      <c r="E106" s="86" t="str">
        <f t="shared" si="5"/>
        <v>NDA</v>
      </c>
      <c r="F106" s="84" t="str">
        <f t="shared" si="5"/>
        <v>NDA</v>
      </c>
      <c r="G106" s="85" t="str">
        <f t="shared" si="5"/>
        <v>NDA</v>
      </c>
      <c r="H106" s="86" t="str">
        <f t="shared" si="5"/>
        <v>NDA</v>
      </c>
      <c r="I106" s="190" t="str">
        <f>IF($B$115=FALSE,"NR",IF(C106="NDA","NDA",+C106*1000/T3.Normalizing!$E13))</f>
        <v>NDA</v>
      </c>
      <c r="J106" s="189" t="str">
        <f>IF($B$115=FALSE,"NR",IF(D106="NDA","NDA",+D106*1000/T3.Normalizing!$E13))</f>
        <v>NDA</v>
      </c>
      <c r="K106" s="189" t="str">
        <f>IF($B$115=FALSE,"NR",IF(E106="NDA","NDA",+E106*1000/T3.Normalizing!$E13))</f>
        <v>NDA</v>
      </c>
      <c r="L106" s="189" t="str">
        <f>IF($B$115=FALSE,"NR",IF(F106="NDA","NDA",+F106*1000/T3.Normalizing!$E13))</f>
        <v>NDA</v>
      </c>
      <c r="M106" s="189" t="str">
        <f>IF($B$115=FALSE,"NR",IF(G106="NDA","NDA",+G106*1000/T3.Normalizing!$E13))</f>
        <v>NDA</v>
      </c>
      <c r="N106" s="189" t="str">
        <f>IF($B$115=FALSE,"NR",IF(H106="NDA","NDA",+H106*1000/T3.Normalizing!$E13))</f>
        <v>NDA</v>
      </c>
      <c r="O106" s="188" t="str">
        <f>IF($B$115=FALSE,"NR",IF(I106="NDA","NDA",IF(L106="NDA","NDA",L106/I106)))</f>
        <v>NDA</v>
      </c>
      <c r="P106" s="188" t="str">
        <f>IF($B$115=FALSE,"NR",IF(J106="NDA","NDA",IF(M106="NDA","NDA",M106/J106)))</f>
        <v>NDA</v>
      </c>
      <c r="Q106" s="188" t="str">
        <f>IF($B$115=FALSE,"NR",IF(K106="NDA","NDA",IF(N106="NDA","NDA",N106/K106)))</f>
        <v>NDA</v>
      </c>
    </row>
    <row r="107" spans="2:17" x14ac:dyDescent="0.25">
      <c r="B107" s="119" t="s">
        <v>51</v>
      </c>
      <c r="C107" s="87" t="str">
        <f>+C82</f>
        <v>NDA</v>
      </c>
      <c r="D107" s="88" t="str">
        <f t="shared" ref="D107:H107" si="6">+D82</f>
        <v>NDA</v>
      </c>
      <c r="E107" s="89" t="str">
        <f t="shared" si="6"/>
        <v>NDA</v>
      </c>
      <c r="F107" s="87" t="str">
        <f t="shared" si="6"/>
        <v>NDA</v>
      </c>
      <c r="G107" s="88" t="str">
        <f t="shared" si="6"/>
        <v>NDA</v>
      </c>
      <c r="H107" s="89" t="str">
        <f t="shared" si="6"/>
        <v>NDA</v>
      </c>
      <c r="I107" s="190" t="str">
        <f>IF($B$116=FALSE,"NR",IF(C107="NDA","NDA",+C107*1000/T3.Normalizing!$E14))</f>
        <v>NDA</v>
      </c>
      <c r="J107" s="189" t="str">
        <f>IF($B$116=FALSE,"NR",IF(D107="NDA","NDA",+D107*1000/T3.Normalizing!$E14))</f>
        <v>NDA</v>
      </c>
      <c r="K107" s="189" t="str">
        <f>IF($B$116=FALSE,"NR",IF(E107="NDA","NDA",+E107*1000/T3.Normalizing!$E14))</f>
        <v>NDA</v>
      </c>
      <c r="L107" s="189" t="str">
        <f>IF($B$116=FALSE,"NR",IF(F107="NDA","NDA",+F107*1000/T3.Normalizing!$E14))</f>
        <v>NDA</v>
      </c>
      <c r="M107" s="189" t="str">
        <f>IF($B$116=FALSE,"NR",IF(G107="NDA","NDA",+G107*1000/T3.Normalizing!$E14))</f>
        <v>NDA</v>
      </c>
      <c r="N107" s="189" t="str">
        <f>IF($B$116=FALSE,"NR",IF(H107="NDA","NDA",+H107*1000/T3.Normalizing!$E14))</f>
        <v>NDA</v>
      </c>
      <c r="O107" s="188" t="str">
        <f>IF($B$116=FALSE,"NR",IF(I107="NDA","NDA",IF(L107="NDA","NDA",L107/I107)))</f>
        <v>NDA</v>
      </c>
      <c r="P107" s="188" t="str">
        <f>IF($B$116=FALSE,"NR",IF(J107="NDA","NDA",IF(M107="NDA","NDA",M107/J107)))</f>
        <v>NDA</v>
      </c>
      <c r="Q107" s="188" t="str">
        <f>IF($B$116=FALSE,"NR",IF(K107="NDA","NDA",IF(N107="NDA","NDA",N107/K107)))</f>
        <v>NDA</v>
      </c>
    </row>
    <row r="108" spans="2:17" ht="15.75" thickBot="1" x14ac:dyDescent="0.3">
      <c r="B108" s="120" t="s">
        <v>52</v>
      </c>
      <c r="C108" s="90" t="str">
        <f>+C92</f>
        <v>NDA</v>
      </c>
      <c r="D108" s="91" t="str">
        <f t="shared" ref="D108:H108" si="7">+D92</f>
        <v>NDA</v>
      </c>
      <c r="E108" s="92" t="str">
        <f t="shared" si="7"/>
        <v>NDA</v>
      </c>
      <c r="F108" s="90" t="str">
        <f t="shared" si="7"/>
        <v>NDA</v>
      </c>
      <c r="G108" s="91" t="str">
        <f t="shared" si="7"/>
        <v>NDA</v>
      </c>
      <c r="H108" s="92" t="str">
        <f t="shared" si="7"/>
        <v>NDA</v>
      </c>
      <c r="I108" s="191" t="str">
        <f>IF($B$117=FALSE,"NR",IF(C108="NDA","NDA",+C108*1000/T3.Normalizing!$E15))</f>
        <v>NDA</v>
      </c>
      <c r="J108" s="192" t="str">
        <f>IF($B$117=FALSE,"NR",IF(D108="NDA","NDA",+D108*1000/T3.Normalizing!$E15))</f>
        <v>NDA</v>
      </c>
      <c r="K108" s="192" t="str">
        <f>IF($B$117=FALSE,"NR",IF(E108="NDA","NDA",+E108*1000/T3.Normalizing!$E15))</f>
        <v>NDA</v>
      </c>
      <c r="L108" s="192" t="str">
        <f>IF($B$117=FALSE,"NR",IF(F108="NDA","NDA",+F108*1000/T3.Normalizing!$E15))</f>
        <v>NDA</v>
      </c>
      <c r="M108" s="192" t="str">
        <f>IF($B$117=FALSE,"NR",IF(G108="NDA","NDA",+G108*1000/T3.Normalizing!$E15))</f>
        <v>NDA</v>
      </c>
      <c r="N108" s="192" t="str">
        <f>IF($B$117=FALSE,"NR",IF(H108="NDA","NDA",+H108*1000/T3.Normalizing!$E15))</f>
        <v>NDA</v>
      </c>
      <c r="O108" s="193" t="str">
        <f>IF($B$117=FALSE,"NR",IF(I108="NDA","NDA",IF(L108="NDA","NDA",L108/I108)))</f>
        <v>NDA</v>
      </c>
      <c r="P108" s="193" t="str">
        <f>IF($B$117=FALSE,"NR",IF(J108="NDA","NDA",IF(M108="NDA","NDA",M108/J108)))</f>
        <v>NDA</v>
      </c>
      <c r="Q108" s="193" t="str">
        <f>IF($B$117=FALSE,"NR",IF(K108="NDA","NDA",IF(N108="NDA","NDA",N108/K108)))</f>
        <v>NDA</v>
      </c>
    </row>
    <row r="110" spans="2:17" x14ac:dyDescent="0.25">
      <c r="B110" s="248" t="b">
        <f>+T1.Contact!B15</f>
        <v>1</v>
      </c>
    </row>
    <row r="111" spans="2:17" x14ac:dyDescent="0.25">
      <c r="B111" s="248" t="b">
        <f>+T1.Contact!B16</f>
        <v>1</v>
      </c>
    </row>
    <row r="112" spans="2:17" x14ac:dyDescent="0.25">
      <c r="B112" s="248" t="b">
        <f>+T1.Contact!B17</f>
        <v>1</v>
      </c>
    </row>
    <row r="113" spans="2:2" x14ac:dyDescent="0.25">
      <c r="B113" s="248" t="b">
        <f>+T1.Contact!B18</f>
        <v>1</v>
      </c>
    </row>
    <row r="114" spans="2:2" x14ac:dyDescent="0.25">
      <c r="B114" s="248" t="b">
        <f>+T1.Contact!B19</f>
        <v>1</v>
      </c>
    </row>
    <row r="115" spans="2:2" x14ac:dyDescent="0.25">
      <c r="B115" s="248" t="b">
        <f>+T1.Contact!B20</f>
        <v>1</v>
      </c>
    </row>
    <row r="116" spans="2:2" x14ac:dyDescent="0.25">
      <c r="B116" s="248" t="b">
        <f>+T1.Contact!B21</f>
        <v>1</v>
      </c>
    </row>
    <row r="117" spans="2:2" x14ac:dyDescent="0.25">
      <c r="B117" s="248" t="b">
        <f>+T1.Contact!B22</f>
        <v>1</v>
      </c>
    </row>
  </sheetData>
  <mergeCells count="34">
    <mergeCell ref="A1:H1"/>
    <mergeCell ref="A3:C3"/>
    <mergeCell ref="F98:H98"/>
    <mergeCell ref="I98:K98"/>
    <mergeCell ref="L98:N98"/>
    <mergeCell ref="C7:E7"/>
    <mergeCell ref="F7:H7"/>
    <mergeCell ref="C37:E37"/>
    <mergeCell ref="F37:H37"/>
    <mergeCell ref="C98:E98"/>
    <mergeCell ref="A28:B28"/>
    <mergeCell ref="A18:B18"/>
    <mergeCell ref="A8:B8"/>
    <mergeCell ref="A88:B88"/>
    <mergeCell ref="A78:B78"/>
    <mergeCell ref="A68:B68"/>
    <mergeCell ref="A58:B58"/>
    <mergeCell ref="A48:B48"/>
    <mergeCell ref="A38:B38"/>
    <mergeCell ref="O98:Q98"/>
    <mergeCell ref="C57:E57"/>
    <mergeCell ref="F57:H57"/>
    <mergeCell ref="C67:E67"/>
    <mergeCell ref="F67:H67"/>
    <mergeCell ref="C77:E77"/>
    <mergeCell ref="F77:H77"/>
    <mergeCell ref="C87:E87"/>
    <mergeCell ref="F87:H87"/>
    <mergeCell ref="C17:E17"/>
    <mergeCell ref="F17:H17"/>
    <mergeCell ref="C27:E27"/>
    <mergeCell ref="F27:H27"/>
    <mergeCell ref="C47:E47"/>
    <mergeCell ref="F47:H47"/>
  </mergeCells>
  <phoneticPr fontId="1" type="noConversion"/>
  <conditionalFormatting sqref="C101:Q101 A19:H22">
    <cfRule type="expression" dxfId="86" priority="31">
      <formula>$B$111=FALSE</formula>
    </cfRule>
  </conditionalFormatting>
  <conditionalFormatting sqref="C102:Q102 A29:H32">
    <cfRule type="expression" dxfId="85" priority="30">
      <formula>$B$112=FALSE</formula>
    </cfRule>
  </conditionalFormatting>
  <conditionalFormatting sqref="A39:H42 C103:Q103">
    <cfRule type="expression" dxfId="84" priority="29">
      <formula>AND($B$110=FALSE,$B$111=FALSE)</formula>
    </cfRule>
  </conditionalFormatting>
  <conditionalFormatting sqref="C104:Q104 A49:H52">
    <cfRule type="expression" dxfId="83" priority="28">
      <formula>$B$113=FALSE</formula>
    </cfRule>
  </conditionalFormatting>
  <conditionalFormatting sqref="C105:Q105 A59:H62">
    <cfRule type="expression" dxfId="82" priority="27">
      <formula>$B$114=FALSE</formula>
    </cfRule>
  </conditionalFormatting>
  <conditionalFormatting sqref="C106:Q106 A69:H72">
    <cfRule type="expression" dxfId="81" priority="26">
      <formula>$B$115=FALSE</formula>
    </cfRule>
  </conditionalFormatting>
  <conditionalFormatting sqref="C107:Q107 A79:H82">
    <cfRule type="expression" dxfId="80" priority="25">
      <formula>$B$116=FALSE</formula>
    </cfRule>
  </conditionalFormatting>
  <conditionalFormatting sqref="C108:Q108 A89:H92">
    <cfRule type="expression" dxfId="79" priority="24">
      <formula>$B$117=FALSE</formula>
    </cfRule>
  </conditionalFormatting>
  <conditionalFormatting sqref="C100:Q100 A9:H12">
    <cfRule type="expression" dxfId="78" priority="22">
      <formula>$B$110=FALSE</formula>
    </cfRule>
  </conditionalFormatting>
  <conditionalFormatting sqref="D9:D11 G9:G11 D19:D21 G19:G21 D39:D41 G39:G41 D49:D51 G49:G51 D59:D61 G59:G61 D69:D71 G69:G71 D79:D81 G79:G81 D89:D91 G89:G91 D29:D31 G29:G31">
    <cfRule type="expression" dxfId="77" priority="17">
      <formula>$J9="Error!!!"</formula>
    </cfRule>
  </conditionalFormatting>
  <conditionalFormatting sqref="C19:C21 F19:F21 C39:C41 F39:F41 C49:C51 F49:F51 C59:C61 F59:F61 C69:C71 F69:F71 C79:C81 F79:F81 C89:C91 F89:F91 C29:C31 F29:F31">
    <cfRule type="expression" dxfId="76" priority="16">
      <formula>$I19="Error!!!"</formula>
    </cfRule>
  </conditionalFormatting>
  <conditionalFormatting sqref="B14:B15 B24:B25 B34:B35 B44:B45 B54:B55 B64:B65 B74:B75 B84:B85 B94:B95">
    <cfRule type="cellIs" dxfId="75" priority="1" operator="notEqual">
      <formula>""""""</formula>
    </cfRule>
  </conditionalFormatting>
  <pageMargins left="0.17" right="0.17" top="0.78740157480314965" bottom="0.78740157480314965" header="0.19" footer="0"/>
  <pageSetup paperSize="9" scale="62" fitToWidth="2" orientation="landscape" r:id="rId1"/>
  <headerFooter alignWithMargins="0"/>
  <ignoredErrors>
    <ignoredError sqref="C1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28"/>
  <sheetViews>
    <sheetView showGridLines="0" zoomScale="75" zoomScaleNormal="75" workbookViewId="0">
      <selection sqref="A1:D1"/>
    </sheetView>
  </sheetViews>
  <sheetFormatPr baseColWidth="10" defaultRowHeight="12.75" x14ac:dyDescent="0.2"/>
  <cols>
    <col min="1" max="1" width="35.5703125" style="17" customWidth="1"/>
    <col min="2" max="4" width="33.7109375" style="17" customWidth="1"/>
    <col min="5" max="5" width="3.5703125" style="17" customWidth="1"/>
    <col min="6" max="6" width="9.28515625" style="17" customWidth="1"/>
    <col min="7" max="16384" width="11.42578125" style="17"/>
  </cols>
  <sheetData>
    <row r="1" spans="1:10" ht="54.75" customHeight="1" x14ac:dyDescent="0.2">
      <c r="A1" s="406" t="str">
        <f>+T1.Contact!A1</f>
        <v>ARPEL Environmental Performance Benchmarking 2018 (2017 data)</v>
      </c>
      <c r="B1" s="406"/>
      <c r="C1" s="406"/>
      <c r="D1" s="406"/>
      <c r="E1" s="23"/>
      <c r="F1" s="23"/>
      <c r="G1" s="23"/>
      <c r="H1" s="23"/>
      <c r="I1" s="23"/>
      <c r="J1" s="23"/>
    </row>
    <row r="2" spans="1:10" s="32" customFormat="1" ht="18.75" x14ac:dyDescent="0.2">
      <c r="A2" s="30"/>
      <c r="B2" s="30"/>
      <c r="C2" s="30"/>
      <c r="D2" s="30"/>
      <c r="E2" s="39"/>
      <c r="F2" s="39"/>
      <c r="G2" s="39"/>
      <c r="H2" s="39"/>
      <c r="I2" s="39"/>
      <c r="J2" s="39"/>
    </row>
    <row r="3" spans="1:10" ht="30" customHeight="1" thickBot="1" x14ac:dyDescent="0.25">
      <c r="A3" s="486" t="s">
        <v>63</v>
      </c>
      <c r="B3" s="486"/>
      <c r="C3" s="486"/>
      <c r="D3" s="486"/>
      <c r="E3" s="23"/>
      <c r="F3" s="23"/>
      <c r="G3" s="23"/>
      <c r="H3" s="23"/>
      <c r="I3" s="23"/>
      <c r="J3" s="23"/>
    </row>
    <row r="4" spans="1:10" ht="30" customHeight="1" thickBot="1" x14ac:dyDescent="0.25">
      <c r="A4" s="112" t="s">
        <v>61</v>
      </c>
      <c r="B4" s="56" t="s">
        <v>64</v>
      </c>
      <c r="C4" s="56" t="s">
        <v>65</v>
      </c>
      <c r="D4" s="56" t="s">
        <v>66</v>
      </c>
    </row>
    <row r="5" spans="1:10" ht="15.75" thickBot="1" x14ac:dyDescent="0.3">
      <c r="A5" s="137" t="s">
        <v>37</v>
      </c>
      <c r="B5" s="151"/>
      <c r="C5" s="151"/>
      <c r="D5" s="151"/>
      <c r="F5" s="247" t="str">
        <f>IF(AND($A23=TRUE,COUNTBLANK(B5:D5)&gt;0),"There are still blank cells in Production (offshore), please enter a value","")</f>
        <v>There are still blank cells in Production (offshore), please enter a value</v>
      </c>
    </row>
    <row r="6" spans="1:10" ht="15.75" thickBot="1" x14ac:dyDescent="0.3">
      <c r="A6" s="137" t="s">
        <v>46</v>
      </c>
      <c r="B6" s="151"/>
      <c r="C6" s="151"/>
      <c r="D6" s="151"/>
      <c r="F6" s="247" t="str">
        <f>IF(AND($A24=TRUE,COUNTBLANK(B6:D6)&gt;0),"There are still blank cells in Production (onshore), please enter a value","")</f>
        <v>There are still blank cells in Production (onshore), please enter a value</v>
      </c>
    </row>
    <row r="7" spans="1:10" ht="15.75" thickBot="1" x14ac:dyDescent="0.3">
      <c r="A7" s="137" t="s">
        <v>47</v>
      </c>
      <c r="B7" s="151"/>
      <c r="C7" s="151"/>
      <c r="D7" s="151"/>
      <c r="F7" s="247" t="str">
        <f>IF(AND($A25=TRUE,COUNTBLANK(B7:D7)&gt;0),"There are still blank cells in Production (unconventionals), please enter a value","")</f>
        <v>There are still blank cells in Production (unconventionals), please enter a value</v>
      </c>
    </row>
    <row r="8" spans="1:10" ht="15.75" thickBot="1" x14ac:dyDescent="0.25">
      <c r="A8" s="196" t="s">
        <v>67</v>
      </c>
      <c r="B8" s="200" t="str">
        <f>IF(AND($A$23=FALSE,$A$24=FALSE),"NR",IF(AND($A$23=TRUE,OR(B5="",B5="NDA")),"NDA",IF(AND($A$24=TRUE,OR(B6="",B6="NDA")),"NDA",SUM(B5:B6))))</f>
        <v>NDA</v>
      </c>
      <c r="C8" s="200" t="str">
        <f>IF(AND($A$23=FALSE,$A$24=FALSE),"NR",IF(AND($A$23=TRUE,OR(C5="",C5="NDA")),"NDA",IF(AND($A$24=TRUE,OR(C6="",C6="NDA")),"NDA",SUM(C5:C6))))</f>
        <v>NDA</v>
      </c>
      <c r="D8" s="200" t="str">
        <f>IF(AND($A$23=FALSE,$A$24=FALSE),"NR",IF(AND($A$23=TRUE,OR(D5="",D5="NDA")),"NDA",IF(AND($A$24=TRUE,OR(D6="",D6="NDA")),"NDA",SUM(D5:D6))))</f>
        <v>NDA</v>
      </c>
    </row>
    <row r="9" spans="1:10" ht="15.75" thickBot="1" x14ac:dyDescent="0.25">
      <c r="A9" s="195" t="s">
        <v>69</v>
      </c>
      <c r="B9" s="271" t="str">
        <f>IF($A$23=FALSE,"NR",IF(OR(B5="NDA",B5=""),"NDA",B5/T3.Normalizing!$E7))</f>
        <v>NDA</v>
      </c>
      <c r="C9" s="286" t="str">
        <f>IF($A$23=FALSE,"NR",IF(OR(C5="NDA",C5=""),"NDA",C5*1000/T3.Normalizing!$E7))</f>
        <v>NDA</v>
      </c>
      <c r="D9" s="271" t="str">
        <f>IF($A$23=FALSE,"NR",IF(OR(D5="NDA",D5=""),"NDA",D5/T3.Normalizing!$E7))</f>
        <v>NDA</v>
      </c>
    </row>
    <row r="10" spans="1:10" ht="15.75" thickBot="1" x14ac:dyDescent="0.25">
      <c r="A10" s="195" t="s">
        <v>70</v>
      </c>
      <c r="B10" s="271" t="str">
        <f>IF($A$24=FALSE,"NR",IF(OR(B6="NDA",B6=""),"NDA",B6/T3.Normalizing!$E8))</f>
        <v>NDA</v>
      </c>
      <c r="C10" s="286" t="str">
        <f>IF($A$24=FALSE,"NR",IF(OR(C6="NDA",C6=""),"NDA",C6*1000/T3.Normalizing!$E8))</f>
        <v>NDA</v>
      </c>
      <c r="D10" s="271" t="str">
        <f>IF($A$24=FALSE,"NR",IF(OR(D6="NDA",D6=""),"NDA",D6/T3.Normalizing!$E8))</f>
        <v>NDA</v>
      </c>
    </row>
    <row r="11" spans="1:10" ht="15.75" thickBot="1" x14ac:dyDescent="0.25">
      <c r="A11" s="195" t="s">
        <v>71</v>
      </c>
      <c r="B11" s="271" t="str">
        <f>IF($A$25=FALSE,"NR",IF(OR(B7="NDA",B7=""),"NDA",B7/T3.Normalizing!$E9))</f>
        <v>NDA</v>
      </c>
      <c r="C11" s="286" t="str">
        <f>IF($A$25=FALSE,"NR",IF(OR(C7="NDA",C7=""),"NDA",C7*1000/T3.Normalizing!$E9))</f>
        <v>NDA</v>
      </c>
      <c r="D11" s="271" t="str">
        <f>IF($A$25=FALSE,"NR",IF(OR(D7="NDA",D7=""),"NDA",D7/T3.Normalizing!$E9))</f>
        <v>NDA</v>
      </c>
    </row>
    <row r="12" spans="1:10" ht="15.75" thickBot="1" x14ac:dyDescent="0.25">
      <c r="A12" s="195" t="s">
        <v>72</v>
      </c>
      <c r="B12" s="271" t="str">
        <f>IF(AND($A$23=FALSE,$A$24=FALSE),"NR",IF(B8="NDA","NDA",B8/T3.Normalizing!$E10))</f>
        <v>NDA</v>
      </c>
      <c r="C12" s="286" t="str">
        <f>IF(AND($A$23=FALSE,$A$24=FALSE),"NR",IF(C8="NDA","NDA",C8*1000/T3.Normalizing!$E10))</f>
        <v>NDA</v>
      </c>
      <c r="D12" s="271" t="str">
        <f>IF(AND($A$23=FALSE,$A$24=FALSE),"NR",IF(D8="NDA","NDA",D8/T3.Normalizing!$E10))</f>
        <v>NDA</v>
      </c>
    </row>
    <row r="13" spans="1:10" s="32" customFormat="1" ht="16.5" thickBot="1" x14ac:dyDescent="0.25">
      <c r="A13" s="485"/>
      <c r="B13" s="485"/>
      <c r="C13" s="485"/>
      <c r="D13" s="485"/>
    </row>
    <row r="14" spans="1:10" ht="25.5" customHeight="1" thickBot="1" x14ac:dyDescent="0.25">
      <c r="A14" s="487" t="s">
        <v>25</v>
      </c>
      <c r="B14" s="488"/>
      <c r="C14" s="488"/>
      <c r="D14" s="489"/>
      <c r="E14" s="22"/>
    </row>
    <row r="15" spans="1:10" ht="15.75" x14ac:dyDescent="0.2">
      <c r="A15" s="38"/>
      <c r="B15" s="38"/>
      <c r="C15" s="38"/>
    </row>
    <row r="16" spans="1:10" ht="15.75" x14ac:dyDescent="0.2">
      <c r="A16" s="241" t="str">
        <f>IF(OR($A$23=FALSE,B5=""),"",IF(B5=T6.Effluents!C6,"Produced discharged water (Table 5) is equal to total water discharged (table 6) in 'Production (offshore)', please check",""))</f>
        <v/>
      </c>
      <c r="B16" s="38"/>
      <c r="C16" s="38"/>
    </row>
    <row r="17" spans="1:2" ht="15.75" x14ac:dyDescent="0.2">
      <c r="A17" s="241" t="str">
        <f>IF(OR($A$24=FALSE,B6=""),"",IF(B6=T6.Effluents!C7,"Produced discharged water (Table 5) is equal to total water discharged (table 6) in 'Production (onshore)', please check",""))</f>
        <v/>
      </c>
    </row>
    <row r="18" spans="1:2" ht="15.75" x14ac:dyDescent="0.2">
      <c r="A18" s="241" t="str">
        <f>IF(OR($A$25=FALSE,B7=""),"",IF(B7=T6.Effluents!C8,"Produced discharged water (Table 5) is equal to total water discharged (table 6) in 'Production (unconventionals)', please check",""))</f>
        <v/>
      </c>
    </row>
    <row r="19" spans="1:2" ht="15.75" x14ac:dyDescent="0.2">
      <c r="A19" s="241" t="str">
        <f>IF(OR($A$23=FALSE,C5=""),"",IF(C5=T6.Effluents!D6,"Oil discharged in produced water (Table 5) is equal to total Oil discharged in effluent water (Table 6) in 'Production (offshore)', please check.",""))</f>
        <v/>
      </c>
      <c r="B19" s="202"/>
    </row>
    <row r="20" spans="1:2" ht="15.75" x14ac:dyDescent="0.2">
      <c r="A20" s="241" t="str">
        <f>IF(OR($A$24=FALSE,C6=""),"",IF(C6=T6.Effluents!D7,"Oil discharged in produced water (Table 5) is equal to total Oil discharged in effluent water (Table 6) in 'Production (onshore)', please check.",""))</f>
        <v/>
      </c>
      <c r="B20" s="202"/>
    </row>
    <row r="21" spans="1:2" ht="15.75" x14ac:dyDescent="0.2">
      <c r="A21" s="241" t="str">
        <f>IF(OR($A$25=FALSE,C7=""),"",IF(C7=T6.Effluents!D8,"Oil discharged in produced water (Table 5) is equal to total Oil discharged in effluent water (Table 6) in 'Production (unconventionals)', please check.",""))</f>
        <v/>
      </c>
      <c r="B21" s="202"/>
    </row>
    <row r="22" spans="1:2" x14ac:dyDescent="0.2">
      <c r="A22" s="219"/>
      <c r="B22" s="202"/>
    </row>
    <row r="23" spans="1:2" x14ac:dyDescent="0.2">
      <c r="A23" s="249" t="b">
        <f>+T1.Contact!B15</f>
        <v>1</v>
      </c>
    </row>
    <row r="24" spans="1:2" x14ac:dyDescent="0.2">
      <c r="A24" s="249" t="b">
        <f>+T1.Contact!B16</f>
        <v>1</v>
      </c>
    </row>
    <row r="25" spans="1:2" x14ac:dyDescent="0.2">
      <c r="A25" s="249" t="b">
        <f>+T1.Contact!B17</f>
        <v>1</v>
      </c>
    </row>
    <row r="26" spans="1:2" x14ac:dyDescent="0.2">
      <c r="A26" s="219"/>
    </row>
    <row r="27" spans="1:2" x14ac:dyDescent="0.2">
      <c r="A27" s="219"/>
    </row>
    <row r="28" spans="1:2" x14ac:dyDescent="0.2">
      <c r="A28" s="219"/>
    </row>
  </sheetData>
  <mergeCells count="4">
    <mergeCell ref="A13:D13"/>
    <mergeCell ref="A3:D3"/>
    <mergeCell ref="A1:D1"/>
    <mergeCell ref="A14:D14"/>
  </mergeCells>
  <phoneticPr fontId="1" type="noConversion"/>
  <conditionalFormatting sqref="B5:D5 B9:D9">
    <cfRule type="expression" dxfId="74" priority="8">
      <formula>$A$23=FALSE</formula>
    </cfRule>
  </conditionalFormatting>
  <conditionalFormatting sqref="B6:D6 B10:D10">
    <cfRule type="expression" dxfId="73" priority="7">
      <formula>$A$24=FALSE</formula>
    </cfRule>
  </conditionalFormatting>
  <conditionalFormatting sqref="B7:D7 B11:D11">
    <cfRule type="expression" dxfId="72" priority="6">
      <formula>$A$25=FALSE</formula>
    </cfRule>
  </conditionalFormatting>
  <conditionalFormatting sqref="B12:D12 B8:D8">
    <cfRule type="containsText" dxfId="71" priority="5" operator="containsText" text="NR">
      <formula>NOT(ISERROR(SEARCH("NR",B8)))</formula>
    </cfRule>
  </conditionalFormatting>
  <conditionalFormatting sqref="B5:D5 B9:D9">
    <cfRule type="expression" dxfId="70" priority="4">
      <formula>$A$23=FALSE</formula>
    </cfRule>
  </conditionalFormatting>
  <conditionalFormatting sqref="B6:D6 B10:D10">
    <cfRule type="expression" dxfId="69" priority="3">
      <formula>$A$24=FALSE</formula>
    </cfRule>
  </conditionalFormatting>
  <conditionalFormatting sqref="B7:D7 B11:D11">
    <cfRule type="expression" dxfId="68" priority="2">
      <formula>$A$25=FALSE</formula>
    </cfRule>
  </conditionalFormatting>
  <conditionalFormatting sqref="B12:D12 B8:D8">
    <cfRule type="containsText" dxfId="67" priority="1" operator="containsText" text="NR">
      <formula>NOT(ISERROR(SEARCH("NR",B8)))</formula>
    </cfRule>
  </conditionalFormatting>
  <pageMargins left="0.78740157480314965" right="0.17" top="0.98425196850393704" bottom="0.98425196850393704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36"/>
  <sheetViews>
    <sheetView showGridLines="0" zoomScale="75" zoomScaleNormal="75" workbookViewId="0">
      <selection sqref="A1:G1"/>
    </sheetView>
  </sheetViews>
  <sheetFormatPr baseColWidth="10" defaultRowHeight="15" x14ac:dyDescent="0.25"/>
  <cols>
    <col min="1" max="1" width="13.140625" style="17" bestFit="1" customWidth="1"/>
    <col min="2" max="2" width="19.140625" style="17" customWidth="1"/>
    <col min="3" max="3" width="21.7109375" style="17" customWidth="1"/>
    <col min="4" max="4" width="22.140625" style="17" customWidth="1"/>
    <col min="5" max="5" width="21.7109375" style="17" customWidth="1"/>
    <col min="6" max="6" width="20.42578125" style="17" customWidth="1"/>
    <col min="7" max="7" width="16.42578125" style="17" bestFit="1" customWidth="1"/>
    <col min="8" max="8" width="3.5703125" style="2" customWidth="1"/>
    <col min="9" max="9" width="14.28515625" style="17" customWidth="1"/>
    <col min="10" max="16384" width="11.42578125" style="17"/>
  </cols>
  <sheetData>
    <row r="1" spans="1:10" ht="54.75" customHeight="1" x14ac:dyDescent="0.2">
      <c r="A1" s="490" t="str">
        <f>+T1.Contact!A1</f>
        <v>ARPEL Environmental Performance Benchmarking 2018 (2017 data)</v>
      </c>
      <c r="B1" s="490"/>
      <c r="C1" s="490"/>
      <c r="D1" s="490"/>
      <c r="E1" s="490"/>
      <c r="F1" s="490"/>
      <c r="G1" s="490"/>
      <c r="H1" s="1"/>
      <c r="I1" s="16"/>
      <c r="J1" s="16"/>
    </row>
    <row r="2" spans="1:10" s="32" customFormat="1" ht="16.5" customHeight="1" x14ac:dyDescent="0.2">
      <c r="A2" s="40"/>
      <c r="B2" s="40"/>
      <c r="C2" s="40"/>
      <c r="D2" s="40"/>
      <c r="E2" s="40"/>
      <c r="F2" s="40"/>
      <c r="G2" s="40"/>
      <c r="H2" s="54"/>
      <c r="I2" s="31"/>
      <c r="J2" s="31"/>
    </row>
    <row r="3" spans="1:10" ht="18.75" customHeight="1" thickBot="1" x14ac:dyDescent="0.3">
      <c r="A3" s="491" t="s">
        <v>73</v>
      </c>
      <c r="B3" s="491"/>
      <c r="C3" s="491"/>
      <c r="D3" s="491"/>
      <c r="E3" s="59"/>
      <c r="F3" s="59"/>
    </row>
    <row r="4" spans="1:10" ht="16.5" thickBot="1" x14ac:dyDescent="0.3">
      <c r="A4" s="46"/>
      <c r="B4" s="46"/>
      <c r="C4" s="46"/>
      <c r="D4" s="46"/>
      <c r="E4" s="492" t="s">
        <v>74</v>
      </c>
      <c r="F4" s="493"/>
      <c r="G4" s="494"/>
    </row>
    <row r="5" spans="1:10" ht="45.75" thickBot="1" x14ac:dyDescent="0.35">
      <c r="A5" s="495" t="s">
        <v>61</v>
      </c>
      <c r="B5" s="496"/>
      <c r="C5" s="56" t="s">
        <v>75</v>
      </c>
      <c r="D5" s="56" t="s">
        <v>76</v>
      </c>
      <c r="E5" s="138" t="s">
        <v>77</v>
      </c>
      <c r="F5" s="139" t="s">
        <v>131</v>
      </c>
      <c r="G5" s="140" t="s">
        <v>78</v>
      </c>
      <c r="H5" s="6"/>
      <c r="I5" s="205"/>
    </row>
    <row r="6" spans="1:10" ht="15.75" thickBot="1" x14ac:dyDescent="0.3">
      <c r="A6" s="505" t="s">
        <v>79</v>
      </c>
      <c r="B6" s="36" t="s">
        <v>80</v>
      </c>
      <c r="C6" s="35"/>
      <c r="D6" s="220"/>
      <c r="E6" s="272" t="str">
        <f>IF($A26=FALSE,"NR",IF(OR(C6="NDA",C6=""),"NDA",C6/T3.Normalizing!$E7))</f>
        <v>NDA</v>
      </c>
      <c r="F6" s="273" t="str">
        <f>IF($A26=FALSE,"NR",IF(OR(D6="NDA",D6=""),"NDA",D6*1000000/T3.Normalizing!$E7))</f>
        <v>NDA</v>
      </c>
      <c r="G6" s="274" t="str">
        <f>IF($A26=FALSE,"NR",IF(OR(C6="NDA",C6="",D6="NDA",D6=""),"NDA",D6*1000000/C6))</f>
        <v>NDA</v>
      </c>
      <c r="H6" s="204"/>
      <c r="I6" s="247" t="str">
        <f>IF(AND($A26=TRUE,COUNTBLANK(C6:D6)&gt;0),"There are still blank cells in Production (offshore), please enter a value","")</f>
        <v>There are still blank cells in Production (offshore), please enter a value</v>
      </c>
      <c r="J6" s="194"/>
    </row>
    <row r="7" spans="1:10" ht="15.75" thickBot="1" x14ac:dyDescent="0.3">
      <c r="A7" s="506"/>
      <c r="B7" s="37" t="s">
        <v>81</v>
      </c>
      <c r="C7" s="35"/>
      <c r="D7" s="220"/>
      <c r="E7" s="275" t="str">
        <f>IF($A27=FALSE,"NR",IF(OR(C7="NDA",C7=""),"NDA",C7/T3.Normalizing!$E8))</f>
        <v>NDA</v>
      </c>
      <c r="F7" s="276" t="str">
        <f>IF($A27=FALSE,"NR",IF(OR(D7="NDA",D7=""),"NDA",D7*1000000/T3.Normalizing!$E8))</f>
        <v>NDA</v>
      </c>
      <c r="G7" s="274" t="str">
        <f>IF($A27=FALSE,"NR",IF(OR(C7="NDA",C7="",D7="NDA",D7=""),"NDA",D7*1000000/C7))</f>
        <v>NDA</v>
      </c>
      <c r="H7" s="204"/>
      <c r="I7" s="247" t="str">
        <f>IF(AND($A27=TRUE,COUNTBLANK(C7:D7)&gt;0),"There are still blank cells in Production (onshore), please enter a value","")</f>
        <v>There are still blank cells in Production (onshore), please enter a value</v>
      </c>
      <c r="J7" s="2"/>
    </row>
    <row r="8" spans="1:10" ht="15.75" thickBot="1" x14ac:dyDescent="0.3">
      <c r="A8" s="506"/>
      <c r="B8" s="37" t="s">
        <v>82</v>
      </c>
      <c r="C8" s="35"/>
      <c r="D8" s="220"/>
      <c r="E8" s="275" t="str">
        <f>IF($A28=FALSE,"NR",IF(OR(C8="NDA",C8=""),"NDA",C8/T3.Normalizing!$E9))</f>
        <v>NDA</v>
      </c>
      <c r="F8" s="276" t="str">
        <f>IF($A28=FALSE,"NR",IF(OR(D8="NDA",D8=""),"NDA",D8*1000000/T3.Normalizing!$E9))</f>
        <v>NDA</v>
      </c>
      <c r="G8" s="274" t="str">
        <f>IF($A28=FALSE,"NR",IF(OR(C8="NDA",C8="",D8="NDA",D8=""),"NDA",D8*1000000/C8))</f>
        <v>NDA</v>
      </c>
      <c r="H8" s="204"/>
      <c r="I8" s="247" t="str">
        <f>IF(AND($A28=TRUE,COUNTBLANK(C8:D8)&gt;0),"There are still blank cells in Production (unconventionals), please enter a value","")</f>
        <v>There are still blank cells in Production (unconventionals), please enter a value</v>
      </c>
    </row>
    <row r="9" spans="1:10" ht="15.75" thickBot="1" x14ac:dyDescent="0.3">
      <c r="A9" s="507"/>
      <c r="B9" s="201" t="s">
        <v>3</v>
      </c>
      <c r="C9" s="198" t="str">
        <f>IF(AND($A$26=FALSE,$A$27=FALSE),"NR",IF(OR(AND($A$26=TRUE,OR(C6="",C6="NDA"))),"NDA",IF(OR(AND($A$27=TRUE,OR(C7="",C7="NDA"))),"NDA",(SUM(C6:C7)))))</f>
        <v>NDA</v>
      </c>
      <c r="D9" s="221" t="str">
        <f>IF(AND($A$26=FALSE,$A$27=FALSE),"NR",IF(OR(AND($A$26=TRUE,OR(D6="",D6="NDA"))),"NDA",IF(OR(AND($A$27=TRUE,OR(D7="",D7="NDA"))),"NDA",(SUM(D6:D7)))))</f>
        <v>NDA</v>
      </c>
      <c r="E9" s="277" t="str">
        <f>IF(AND($A26=FALSE,$A27=FALSE),"NR",IF(OR(C9="NDA",C9=""),"NDA",C9/T3.Normalizing!$E10))</f>
        <v>NDA</v>
      </c>
      <c r="F9" s="278" t="str">
        <f>IF(AND($A26=FALSE,$A27=FALSE),"NR",IF(OR(D9="NDA",D9=""),"NDA",D9*1000000/T3.Normalizing!$E10))</f>
        <v>NDA</v>
      </c>
      <c r="G9" s="279" t="str">
        <f>IF(AND($A$26=FALSE,$A$27=FALSE),"NR",IF(OR(E9="NDA",E9=""),"NDA",E9/T3.Normalizing!$E10))</f>
        <v>NDA</v>
      </c>
      <c r="H9" s="204"/>
      <c r="I9" s="206"/>
    </row>
    <row r="10" spans="1:10" ht="15.75" thickBot="1" x14ac:dyDescent="0.3">
      <c r="A10" s="497" t="s">
        <v>49</v>
      </c>
      <c r="B10" s="498"/>
      <c r="C10" s="35"/>
      <c r="D10" s="58"/>
      <c r="E10" s="275" t="str">
        <f>IF($A29=FALSE,"NR",IF(OR(C10="NDA",C10=""),"NDA",C10/T3.Normalizing!$E11))</f>
        <v>NDA</v>
      </c>
      <c r="F10" s="276" t="str">
        <f>IF($A29=FALSE,"NR",IF(OR(D10="NDA",D10=""),"NDA",D10*1000000/T3.Normalizing!$E11))</f>
        <v>NDA</v>
      </c>
      <c r="G10" s="274" t="str">
        <f>IF($A29=FALSE,"NR",IF(OR(C10="NDA",C10="",D10="NDA",D10=""),"NDA",D10*1000000/C10))</f>
        <v>NDA</v>
      </c>
      <c r="H10" s="204" t="str">
        <f>IF(OR(C10=0,C10="",C10="NR",C10="NDA"),"OK",IF(C10='T5.Produced Water'!B9,"Agua de prod es igual a agua como efluente. Favor revisar.","OK"))</f>
        <v>OK</v>
      </c>
      <c r="I10" s="247" t="str">
        <f>IF(AND($A29=TRUE,COUNTBLANK(C10:D10)&gt;0),"There are still blank cells in Pipelines, please enter a value","")</f>
        <v>There are still blank cells in Pipelines, please enter a value</v>
      </c>
    </row>
    <row r="11" spans="1:10" ht="15.75" thickBot="1" x14ac:dyDescent="0.3">
      <c r="A11" s="499" t="s">
        <v>50</v>
      </c>
      <c r="B11" s="500"/>
      <c r="C11" s="35"/>
      <c r="D11" s="58"/>
      <c r="E11" s="275" t="str">
        <f>IF($A30=FALSE,"NR",IF(OR(C11="NDA",C11=""),"NDA",C11/T3.Normalizing!$E12))</f>
        <v>NDA</v>
      </c>
      <c r="F11" s="276" t="str">
        <f>IF($A30=FALSE,"NR",IF(OR(D11="NDA",D11=""),"NDA",D11*1000000/T3.Normalizing!$E12))</f>
        <v>NDA</v>
      </c>
      <c r="G11" s="274" t="str">
        <f>IF($A30=FALSE,"NR",IF(OR(C11="NDA",C11="",D11="NDA",D11=""),"NDA",D11*1000000/C11))</f>
        <v>NDA</v>
      </c>
      <c r="H11" s="204" t="str">
        <f>IF(OR(C11=0,C11="",C11="NR",C11="NDA"),"OK",IF(C11='T5.Produced Water'!B10,"Agua de prod es igual a agua como efluente. Favor revisar.","OK"))</f>
        <v>OK</v>
      </c>
      <c r="I11" s="247" t="str">
        <f>IF(AND($A30=TRUE,COUNTBLANK(C11:D11)&gt;0),"There are still blank cells in Terminals, please enter a value","")</f>
        <v>There are still blank cells in Terminals, please enter a value</v>
      </c>
    </row>
    <row r="12" spans="1:10" s="25" customFormat="1" ht="15.75" thickBot="1" x14ac:dyDescent="0.3">
      <c r="A12" s="508" t="s">
        <v>83</v>
      </c>
      <c r="B12" s="509"/>
      <c r="C12" s="35"/>
      <c r="D12" s="58"/>
      <c r="E12" s="275" t="str">
        <f>IF($A31=FALSE,"NR",IF(OR(C12="NDA",C12=""),"NDA",C12/T3.Normalizing!$E13))</f>
        <v>NDA</v>
      </c>
      <c r="F12" s="276" t="str">
        <f>IF($A31=FALSE,"NR",IF(OR(D12="NDA",D12=""),"NDA",D12*1000000/T3.Normalizing!$E13))</f>
        <v>NDA</v>
      </c>
      <c r="G12" s="274" t="str">
        <f>IF($A31=FALSE,"NR",IF(OR(C12="NDA",C12="",D12="NDA",D12=""),"NDA",D12*1000000/C12))</f>
        <v>NDA</v>
      </c>
      <c r="H12" s="204" t="str">
        <f>IF(OR(C12=0,C12="",C12="NR",C12="NDA"),"OK",IF(C12='T5.Produced Water'!B11,"Agua de prod es igual a agua como efluente. Favor revisar.","OK"))</f>
        <v>OK</v>
      </c>
      <c r="I12" s="247" t="str">
        <f>IF(AND($A31=TRUE,COUNTBLANK(C12:D12)&gt;0),"There are still blank cells in Distribution / Transport, please enter a value","")</f>
        <v>There are still blank cells in Distribution / Transport, please enter a value</v>
      </c>
    </row>
    <row r="13" spans="1:10" ht="15.75" thickBot="1" x14ac:dyDescent="0.3">
      <c r="A13" s="501" t="s">
        <v>51</v>
      </c>
      <c r="B13" s="502"/>
      <c r="C13" s="35"/>
      <c r="D13" s="58"/>
      <c r="E13" s="275" t="str">
        <f>IF($A32=FALSE,"NR",IF(OR(C13="NDA",C13=""),"NDA",C13/T3.Normalizing!$E14))</f>
        <v>NDA</v>
      </c>
      <c r="F13" s="276" t="str">
        <f>IF($A32=FALSE,"NR",IF(OR(D13="NDA",D13=""),"NDA",D13*1000000/T3.Normalizing!$E14))</f>
        <v>NDA</v>
      </c>
      <c r="G13" s="274" t="str">
        <f>IF($A32=FALSE,"NR",IF(OR(C13="NDA",C13="",D13="NDA",D13=""),"NDA",D13*1000000/C13))</f>
        <v>NDA</v>
      </c>
      <c r="H13" s="204" t="str">
        <f>IF(OR(C13=0,C13="",C13="NR",C13="NDA"),"OK",IF(C13='T5.Produced Water'!B12,"Agua de prod es igual a agua como efluente. Favor revisar.","OK"))</f>
        <v>OK</v>
      </c>
      <c r="I13" s="247" t="str">
        <f>IF(AND($A32=TRUE,COUNTBLANK(C13:D13)&gt;0),"There are still blank cells in Refining, please enter a value","")</f>
        <v>There are still blank cells in Refining, please enter a value</v>
      </c>
    </row>
    <row r="14" spans="1:10" ht="15.75" thickBot="1" x14ac:dyDescent="0.3">
      <c r="A14" s="503" t="s">
        <v>52</v>
      </c>
      <c r="B14" s="504"/>
      <c r="C14" s="35"/>
      <c r="D14" s="58"/>
      <c r="E14" s="275" t="str">
        <f>IF($A33=FALSE,"NR",IF(OR(C14="NDA",C14=""),"NDA",C14/T3.Normalizing!$E15))</f>
        <v>NDA</v>
      </c>
      <c r="F14" s="276" t="str">
        <f>IF($A33=FALSE,"NR",IF(OR(D14="NDA",D14=""),"NDA",D14*1000000/T3.Normalizing!$E15))</f>
        <v>NDA</v>
      </c>
      <c r="G14" s="274" t="str">
        <f>IF($A33=FALSE,"NR",IF(OR(C14="NDA",C14="",D14="NDA",D14=""),"NDA",D14*1000000/C14))</f>
        <v>NDA</v>
      </c>
      <c r="H14" s="204" t="str">
        <f>IF(OR(C14=0,C14="",C14="NR",C14="NDA"),"OK",IF(C14='T5.Produced Water'!B13,"Agua de prod es igual a agua como efluente. Favor revisar.","OK"))</f>
        <v>OK</v>
      </c>
      <c r="I14" s="247" t="str">
        <f>IF(AND($A33=TRUE,COUNTBLANK(C14:D14)&gt;0),"There are still blank cells in Petrochemicals, please enter a value","")</f>
        <v>There are still blank cells in Petrochemicals, please enter a value</v>
      </c>
    </row>
    <row r="15" spans="1:10" ht="15.75" thickBot="1" x14ac:dyDescent="0.3"/>
    <row r="16" spans="1:10" ht="16.5" thickBot="1" x14ac:dyDescent="0.3">
      <c r="A16" s="487" t="s">
        <v>25</v>
      </c>
      <c r="B16" s="488"/>
      <c r="C16" s="488"/>
      <c r="D16" s="488"/>
      <c r="E16" s="488"/>
      <c r="F16" s="488"/>
      <c r="G16" s="489"/>
    </row>
    <row r="18" spans="1:1" ht="15.75" x14ac:dyDescent="0.25">
      <c r="A18" s="241" t="str">
        <f>+'T5.Produced Water'!A16</f>
        <v/>
      </c>
    </row>
    <row r="19" spans="1:1" ht="15.75" x14ac:dyDescent="0.25">
      <c r="A19" s="241" t="str">
        <f>+'T5.Produced Water'!A17</f>
        <v/>
      </c>
    </row>
    <row r="20" spans="1:1" ht="15.75" x14ac:dyDescent="0.25">
      <c r="A20" s="241" t="str">
        <f>+'T5.Produced Water'!A18</f>
        <v/>
      </c>
    </row>
    <row r="21" spans="1:1" ht="15.75" x14ac:dyDescent="0.25">
      <c r="A21" s="241" t="str">
        <f>IF(+'T5.Produced Water'!A19="","",'T5.Produced Water'!A19)</f>
        <v/>
      </c>
    </row>
    <row r="22" spans="1:1" ht="15.75" x14ac:dyDescent="0.25">
      <c r="A22" s="241" t="str">
        <f>IF(+'T5.Produced Water'!A20="","",'T5.Produced Water'!A20)</f>
        <v/>
      </c>
    </row>
    <row r="23" spans="1:1" ht="15.75" x14ac:dyDescent="0.25">
      <c r="A23" s="241" t="str">
        <f>IF(+'T5.Produced Water'!A21="","",'T5.Produced Water'!A21)</f>
        <v/>
      </c>
    </row>
    <row r="24" spans="1:1" ht="15.75" x14ac:dyDescent="0.25">
      <c r="A24" s="230"/>
    </row>
    <row r="25" spans="1:1" x14ac:dyDescent="0.25">
      <c r="A25" s="32"/>
    </row>
    <row r="26" spans="1:1" x14ac:dyDescent="0.25">
      <c r="A26" s="285" t="b">
        <f>+T1.Contact!B15</f>
        <v>1</v>
      </c>
    </row>
    <row r="27" spans="1:1" x14ac:dyDescent="0.25">
      <c r="A27" s="285" t="b">
        <f>+T1.Contact!B16</f>
        <v>1</v>
      </c>
    </row>
    <row r="28" spans="1:1" x14ac:dyDescent="0.25">
      <c r="A28" s="285" t="b">
        <f>+T1.Contact!B17</f>
        <v>1</v>
      </c>
    </row>
    <row r="29" spans="1:1" x14ac:dyDescent="0.25">
      <c r="A29" s="285" t="b">
        <f>+T1.Contact!B18</f>
        <v>1</v>
      </c>
    </row>
    <row r="30" spans="1:1" x14ac:dyDescent="0.25">
      <c r="A30" s="285" t="b">
        <f>+T1.Contact!B19</f>
        <v>1</v>
      </c>
    </row>
    <row r="31" spans="1:1" x14ac:dyDescent="0.25">
      <c r="A31" s="285" t="b">
        <f>+T1.Contact!B20</f>
        <v>1</v>
      </c>
    </row>
    <row r="32" spans="1:1" x14ac:dyDescent="0.25">
      <c r="A32" s="285" t="b">
        <f>+T1.Contact!B21</f>
        <v>1</v>
      </c>
    </row>
    <row r="33" spans="1:1" x14ac:dyDescent="0.25">
      <c r="A33" s="285" t="b">
        <f>+T1.Contact!B22</f>
        <v>1</v>
      </c>
    </row>
    <row r="34" spans="1:1" x14ac:dyDescent="0.25">
      <c r="A34" s="32"/>
    </row>
    <row r="35" spans="1:1" x14ac:dyDescent="0.25">
      <c r="A35" s="32"/>
    </row>
    <row r="36" spans="1:1" x14ac:dyDescent="0.25">
      <c r="A36" s="32"/>
    </row>
  </sheetData>
  <mergeCells count="11">
    <mergeCell ref="A1:G1"/>
    <mergeCell ref="A3:D3"/>
    <mergeCell ref="E4:G4"/>
    <mergeCell ref="A16:G16"/>
    <mergeCell ref="A5:B5"/>
    <mergeCell ref="A10:B10"/>
    <mergeCell ref="A11:B11"/>
    <mergeCell ref="A13:B13"/>
    <mergeCell ref="A14:B14"/>
    <mergeCell ref="A6:A9"/>
    <mergeCell ref="A12:B12"/>
  </mergeCells>
  <phoneticPr fontId="1" type="noConversion"/>
  <conditionalFormatting sqref="H6:H14 I9">
    <cfRule type="cellIs" dxfId="66" priority="22" operator="equal">
      <formula>"OK"</formula>
    </cfRule>
  </conditionalFormatting>
  <conditionalFormatting sqref="C14:G14">
    <cfRule type="expression" dxfId="65" priority="21">
      <formula>$A$33=FALSE</formula>
    </cfRule>
  </conditionalFormatting>
  <conditionalFormatting sqref="C13:G13">
    <cfRule type="expression" dxfId="64" priority="20">
      <formula>$A$32=FALSE</formula>
    </cfRule>
  </conditionalFormatting>
  <conditionalFormatting sqref="C12:G12">
    <cfRule type="expression" dxfId="63" priority="19">
      <formula>$A$31=FALSE</formula>
    </cfRule>
  </conditionalFormatting>
  <conditionalFormatting sqref="C11:G11">
    <cfRule type="expression" dxfId="62" priority="18">
      <formula>$A$30=FALSE</formula>
    </cfRule>
  </conditionalFormatting>
  <conditionalFormatting sqref="C10:G10">
    <cfRule type="expression" dxfId="61" priority="17">
      <formula>$A$29=FALSE</formula>
    </cfRule>
  </conditionalFormatting>
  <conditionalFormatting sqref="C6:G6">
    <cfRule type="expression" dxfId="60" priority="16">
      <formula>$A$26=FALSE</formula>
    </cfRule>
  </conditionalFormatting>
  <conditionalFormatting sqref="C7:G7">
    <cfRule type="expression" dxfId="59" priority="15">
      <formula>$A$27=FALSE</formula>
    </cfRule>
  </conditionalFormatting>
  <conditionalFormatting sqref="C9:G9">
    <cfRule type="containsText" dxfId="58" priority="13" operator="containsText" text="NR">
      <formula>NOT(ISERROR(SEARCH("NR",C9)))</formula>
    </cfRule>
  </conditionalFormatting>
  <conditionalFormatting sqref="C8:G8">
    <cfRule type="expression" dxfId="57" priority="10">
      <formula>$A$28=FALSE</formula>
    </cfRule>
  </conditionalFormatting>
  <conditionalFormatting sqref="C14:G14">
    <cfRule type="expression" dxfId="56" priority="9">
      <formula>$A$33=FALSE</formula>
    </cfRule>
  </conditionalFormatting>
  <conditionalFormatting sqref="C13:G13">
    <cfRule type="expression" dxfId="55" priority="8">
      <formula>$A$32=FALSE</formula>
    </cfRule>
  </conditionalFormatting>
  <conditionalFormatting sqref="C12:G12">
    <cfRule type="expression" dxfId="54" priority="7">
      <formula>$A$31=FALSE</formula>
    </cfRule>
  </conditionalFormatting>
  <conditionalFormatting sqref="C11:G11">
    <cfRule type="expression" dxfId="53" priority="6">
      <formula>$A$30=FALSE</formula>
    </cfRule>
  </conditionalFormatting>
  <conditionalFormatting sqref="C10:G10">
    <cfRule type="expression" dxfId="52" priority="5">
      <formula>$A$29=FALSE</formula>
    </cfRule>
  </conditionalFormatting>
  <conditionalFormatting sqref="C6:G6">
    <cfRule type="expression" dxfId="51" priority="4">
      <formula>$A$26=FALSE</formula>
    </cfRule>
  </conditionalFormatting>
  <conditionalFormatting sqref="C7:G7">
    <cfRule type="expression" dxfId="50" priority="3">
      <formula>$A$27=FALSE</formula>
    </cfRule>
  </conditionalFormatting>
  <conditionalFormatting sqref="C9:G9">
    <cfRule type="containsText" dxfId="49" priority="2" operator="containsText" text="NR">
      <formula>NOT(ISERROR(SEARCH("NR",C9)))</formula>
    </cfRule>
  </conditionalFormatting>
  <conditionalFormatting sqref="C8:G8">
    <cfRule type="expression" dxfId="48" priority="1">
      <formula>$A$28=FALSE</formula>
    </cfRule>
  </conditionalFormatting>
  <pageMargins left="0.75" right="0.75" top="1" bottom="1" header="0" footer="0"/>
  <pageSetup paperSize="9" orientation="landscape" r:id="rId1"/>
  <headerFooter alignWithMargins="0"/>
  <ignoredErrors>
    <ignoredError sqref="E6:G14 C9:D9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27"/>
  <sheetViews>
    <sheetView showGridLines="0" zoomScale="75" zoomScaleNormal="75" workbookViewId="0"/>
  </sheetViews>
  <sheetFormatPr baseColWidth="10" defaultRowHeight="12.75" x14ac:dyDescent="0.2"/>
  <cols>
    <col min="1" max="1" width="14.28515625" style="17" customWidth="1"/>
    <col min="2" max="2" width="20" style="17" customWidth="1"/>
    <col min="3" max="6" width="22.85546875" style="17" customWidth="1"/>
    <col min="7" max="7" width="3.5703125" style="17" customWidth="1"/>
    <col min="8" max="16384" width="11.42578125" style="17"/>
  </cols>
  <sheetData>
    <row r="1" spans="1:8" ht="54.75" customHeight="1" x14ac:dyDescent="0.2">
      <c r="A1" s="44" t="str">
        <f>+T1.Contact!A1</f>
        <v>ARPEL Environmental Performance Benchmarking 2018 (2017 data)</v>
      </c>
      <c r="B1" s="44"/>
      <c r="C1" s="44"/>
      <c r="D1" s="44"/>
      <c r="E1" s="44"/>
      <c r="F1" s="43"/>
    </row>
    <row r="2" spans="1:8" s="32" customFormat="1" ht="15" customHeight="1" x14ac:dyDescent="0.2">
      <c r="A2" s="45"/>
      <c r="B2" s="45"/>
      <c r="C2" s="45"/>
      <c r="D2" s="45"/>
      <c r="E2" s="45"/>
      <c r="F2" s="31"/>
    </row>
    <row r="3" spans="1:8" ht="42" customHeight="1" thickBot="1" x14ac:dyDescent="0.25">
      <c r="A3" s="491" t="s">
        <v>132</v>
      </c>
      <c r="B3" s="491"/>
      <c r="C3" s="491"/>
      <c r="D3" s="491"/>
      <c r="E3" s="491"/>
      <c r="F3" s="491"/>
    </row>
    <row r="4" spans="1:8" ht="16.5" thickBot="1" x14ac:dyDescent="0.3">
      <c r="A4" s="47"/>
      <c r="B4" s="47"/>
      <c r="C4" s="47"/>
      <c r="D4" s="47"/>
      <c r="E4" s="510" t="s">
        <v>74</v>
      </c>
      <c r="F4" s="511"/>
    </row>
    <row r="5" spans="1:8" ht="82.5" customHeight="1" thickBot="1" x14ac:dyDescent="0.25">
      <c r="A5" s="515" t="s">
        <v>61</v>
      </c>
      <c r="B5" s="496"/>
      <c r="C5" s="239" t="s">
        <v>149</v>
      </c>
      <c r="D5" s="239" t="s">
        <v>148</v>
      </c>
      <c r="E5" s="138" t="s">
        <v>129</v>
      </c>
      <c r="F5" s="138" t="s">
        <v>128</v>
      </c>
    </row>
    <row r="6" spans="1:8" ht="15" customHeight="1" thickBot="1" x14ac:dyDescent="0.3">
      <c r="A6" s="512" t="s">
        <v>79</v>
      </c>
      <c r="B6" s="263" t="s">
        <v>80</v>
      </c>
      <c r="C6" s="35"/>
      <c r="D6" s="283"/>
      <c r="E6" s="287" t="str">
        <f>IF($A20=FALSE,"NR",IF(OR(C6="NDA",C6=""),"NDA",C6*1000/T3.Normalizing!$E7))</f>
        <v>NDA</v>
      </c>
      <c r="F6" s="287" t="str">
        <f>IF($A20=FALSE,"NR",IF(OR(D6="NDA",D6=""),"NDA",D6*1000/T3.Normalizing!$E7))</f>
        <v>NDA</v>
      </c>
      <c r="H6" s="247" t="str">
        <f>IF(AND($A20=TRUE,COUNTBLANK(C6:D6)&gt;0),"There are still blank cells in Production (offshore), please enter a value","")</f>
        <v>There are still blank cells in Production (offshore), please enter a value</v>
      </c>
    </row>
    <row r="7" spans="1:8" ht="16.5" customHeight="1" thickBot="1" x14ac:dyDescent="0.3">
      <c r="A7" s="513"/>
      <c r="B7" s="264" t="s">
        <v>81</v>
      </c>
      <c r="C7" s="35"/>
      <c r="D7" s="283"/>
      <c r="E7" s="287" t="str">
        <f>IF($A21=FALSE,"NR",IF(OR(C7="NDA",C7=""),"NDA",C7*1000/T3.Normalizing!$E8))</f>
        <v>NDA</v>
      </c>
      <c r="F7" s="287" t="str">
        <f>IF($A21=FALSE,"NR",IF(OR(D7="NDA",D7=""),"NDA",D7*1000/T3.Normalizing!$E8))</f>
        <v>NDA</v>
      </c>
      <c r="H7" s="247" t="str">
        <f>IF(AND($A21=TRUE,COUNTBLANK(C7:D7)&gt;0),"There are still blank cells in Production (onshore), please enter a value","")</f>
        <v>There are still blank cells in Production (onshore), please enter a value</v>
      </c>
    </row>
    <row r="8" spans="1:8" ht="15" customHeight="1" thickBot="1" x14ac:dyDescent="0.3">
      <c r="A8" s="513"/>
      <c r="B8" s="264" t="s">
        <v>82</v>
      </c>
      <c r="C8" s="35"/>
      <c r="D8" s="283"/>
      <c r="E8" s="287" t="str">
        <f>IF($A22=FALSE,"NR",IF(OR(C8="NDA",C8=""),"NDA",C8*1000/T3.Normalizing!$E9))</f>
        <v>NDA</v>
      </c>
      <c r="F8" s="287" t="str">
        <f>IF($A22=FALSE,"NR",IF(OR(D8="NDA",D8=""),"NDA",D8*1000/T3.Normalizing!$E9))</f>
        <v>NDA</v>
      </c>
      <c r="H8" s="247" t="str">
        <f>IF(AND($A22=TRUE,COUNTBLANK(C8:D8)&gt;0),"There are still blank cells in Production (unconventionals), please enter a value","")</f>
        <v>There are still blank cells in Production (unconventionals), please enter a value</v>
      </c>
    </row>
    <row r="9" spans="1:8" ht="15" customHeight="1" thickBot="1" x14ac:dyDescent="0.3">
      <c r="A9" s="514"/>
      <c r="B9" s="267" t="s">
        <v>3</v>
      </c>
      <c r="C9" s="198" t="str">
        <f>IF(AND($A$20=FALSE,$A$21=FALSE),"NR",IF(AND($A$20=TRUE,OR(C6="",C6="NDA")),"NDA",IF(AND($A$21=TRUE,OR(C7="",C7="NDA")),"NDA",SUM(C6:C7))))</f>
        <v>NDA</v>
      </c>
      <c r="D9" s="284" t="str">
        <f>IF(AND($A$20=FALSE,$A$21=FALSE),"NR",IF(AND($A$20=TRUE,OR(D6="",D6="NDA")),"NDA",IF(AND($A$21=TRUE,OR(D7="",D7="NDA")),"NDA",SUM(D6:D7))))</f>
        <v>NDA</v>
      </c>
      <c r="E9" s="288" t="str">
        <f>IF(AND($A20=FALSE,$A21=FALSE),"NR",IF(OR(C9="NDA",C9=""),"NDA",C9*1000/T3.Normalizing!$E10))</f>
        <v>NDA</v>
      </c>
      <c r="F9" s="288" t="str">
        <f>IF(AND($A20=FALSE,$A21=FALSE),"NR",IF(OR(D9="NDA",D9=""),"NDA",D9*1000*1000/T3.Normalizing!$E10))</f>
        <v>NDA</v>
      </c>
      <c r="H9" s="206"/>
    </row>
    <row r="10" spans="1:8" ht="15.75" thickBot="1" x14ac:dyDescent="0.3">
      <c r="A10" s="497" t="s">
        <v>49</v>
      </c>
      <c r="B10" s="498"/>
      <c r="C10" s="35"/>
      <c r="D10" s="283"/>
      <c r="E10" s="287" t="str">
        <f>IF($A23=FALSE,"NR",IF(OR(C10="NDA",C10=""),"NDA",C10*1000/T3.Normalizing!$E11))</f>
        <v>NDA</v>
      </c>
      <c r="F10" s="287" t="str">
        <f>IF($A23=FALSE,"NR",IF(OR(D10="NDA",D10=""),"NDA",D10*1000/T3.Normalizing!$E11))</f>
        <v>NDA</v>
      </c>
      <c r="H10" s="247" t="str">
        <f>IF(AND($A23=TRUE,COUNTBLANK(C10:D10)&gt;0),"There are still blank cells in Pipelines, please enter a value","")</f>
        <v>There are still blank cells in Pipelines, please enter a value</v>
      </c>
    </row>
    <row r="11" spans="1:8" ht="15.75" thickBot="1" x14ac:dyDescent="0.3">
      <c r="A11" s="499" t="s">
        <v>50</v>
      </c>
      <c r="B11" s="500"/>
      <c r="C11" s="35"/>
      <c r="D11" s="283"/>
      <c r="E11" s="287" t="str">
        <f>IF($A24=FALSE,"NR",IF(OR(C11="NDA",C11=""),"NDA",C11*1000/T3.Normalizing!$E12))</f>
        <v>NDA</v>
      </c>
      <c r="F11" s="287" t="str">
        <f>IF($A24=FALSE,"NR",IF(OR(D11="NDA",D11=""),"NDA",D11*1000/T3.Normalizing!$E12))</f>
        <v>NDA</v>
      </c>
      <c r="H11" s="247" t="str">
        <f>IF(AND($A24=TRUE,COUNTBLANK(C11:D11)&gt;0),"There are still blank cells in Terminals, please enter a value","")</f>
        <v>There are still blank cells in Terminals, please enter a value</v>
      </c>
    </row>
    <row r="12" spans="1:8" s="32" customFormat="1" ht="15.75" customHeight="1" thickBot="1" x14ac:dyDescent="0.3">
      <c r="A12" s="508" t="s">
        <v>83</v>
      </c>
      <c r="B12" s="509"/>
      <c r="C12" s="35"/>
      <c r="D12" s="283"/>
      <c r="E12" s="287" t="str">
        <f>IF($A25=FALSE,"NR",IF(OR(C12="NDA",C12=""),"NDA",C12*1000/T3.Normalizing!$E13))</f>
        <v>NDA</v>
      </c>
      <c r="F12" s="287" t="str">
        <f>IF($A25=FALSE,"NR",IF(OR(D12="NDA",D12=""),"NDA",D12*1000/T3.Normalizing!$E13))</f>
        <v>NDA</v>
      </c>
      <c r="H12" s="247" t="str">
        <f>IF(AND($A25=TRUE,COUNTBLANK(C12:D12)&gt;0),"There are still blank cells in Distribution / Transport, please enter a value","")</f>
        <v>There are still blank cells in Distribution / Transport, please enter a value</v>
      </c>
    </row>
    <row r="13" spans="1:8" ht="15.75" thickBot="1" x14ac:dyDescent="0.3">
      <c r="A13" s="501" t="s">
        <v>51</v>
      </c>
      <c r="B13" s="502"/>
      <c r="C13" s="35"/>
      <c r="D13" s="283"/>
      <c r="E13" s="287" t="str">
        <f>IF($A26=FALSE,"NR",IF(OR(C13="NDA",C13=""),"NDA",C13*1000/T3.Normalizing!$E14))</f>
        <v>NDA</v>
      </c>
      <c r="F13" s="287" t="str">
        <f>IF($A26=FALSE,"NR",IF(OR(D13="NDA",D13=""),"NDA",D13*1000/T3.Normalizing!$E14))</f>
        <v>NDA</v>
      </c>
      <c r="H13" s="247" t="str">
        <f>IF(AND($A26=TRUE,COUNTBLANK(C13:D13)&gt;0),"There are still blank cells in Refining, please enter a value","")</f>
        <v>There are still blank cells in Refining, please enter a value</v>
      </c>
    </row>
    <row r="14" spans="1:8" ht="15.75" thickBot="1" x14ac:dyDescent="0.3">
      <c r="A14" s="503" t="s">
        <v>52</v>
      </c>
      <c r="B14" s="504"/>
      <c r="C14" s="35"/>
      <c r="D14" s="283"/>
      <c r="E14" s="287" t="str">
        <f>IF($A27=FALSE,"NR",IF(OR(C14="NDA",C14=""),"NDA",C14*1000/T3.Normalizing!$E15))</f>
        <v>NDA</v>
      </c>
      <c r="F14" s="287" t="str">
        <f>IF($A27=FALSE,"NR",IF(OR(D14="NDA",D14=""),"NDA",D14*1000/T3.Normalizing!$E15))</f>
        <v>NDA</v>
      </c>
      <c r="H14" s="247" t="str">
        <f>IF(AND($A27=TRUE,COUNTBLANK(C14:D14)&gt;0),"There are still blank cells in Petrochemicals, please enter a value","")</f>
        <v>There are still blank cells in Petrochemicals, please enter a value</v>
      </c>
    </row>
    <row r="15" spans="1:8" s="32" customFormat="1" ht="16.5" thickBot="1" x14ac:dyDescent="0.25">
      <c r="A15" s="41"/>
      <c r="B15" s="41"/>
      <c r="C15" s="41"/>
      <c r="D15" s="41"/>
      <c r="E15" s="41"/>
      <c r="F15" s="41"/>
    </row>
    <row r="16" spans="1:8" ht="16.5" thickBot="1" x14ac:dyDescent="0.25">
      <c r="A16" s="487" t="s">
        <v>25</v>
      </c>
      <c r="B16" s="488"/>
      <c r="C16" s="488"/>
      <c r="D16" s="488"/>
      <c r="E16" s="488"/>
      <c r="F16" s="489"/>
    </row>
    <row r="17" spans="1:4" ht="15.75" customHeight="1" x14ac:dyDescent="0.25">
      <c r="A17" s="42"/>
      <c r="B17" s="42"/>
      <c r="C17" s="42"/>
      <c r="D17" s="42"/>
    </row>
    <row r="19" spans="1:4" ht="15" x14ac:dyDescent="0.25">
      <c r="A19" s="250"/>
    </row>
    <row r="20" spans="1:4" ht="15" x14ac:dyDescent="0.25">
      <c r="A20" s="248" t="b">
        <f>+T1.Contact!B15</f>
        <v>1</v>
      </c>
    </row>
    <row r="21" spans="1:4" ht="15" x14ac:dyDescent="0.25">
      <c r="A21" s="248" t="b">
        <f>+T1.Contact!B16</f>
        <v>1</v>
      </c>
    </row>
    <row r="22" spans="1:4" ht="15" x14ac:dyDescent="0.25">
      <c r="A22" s="248" t="b">
        <f>+T1.Contact!B17</f>
        <v>1</v>
      </c>
    </row>
    <row r="23" spans="1:4" ht="15" x14ac:dyDescent="0.25">
      <c r="A23" s="248" t="b">
        <f>+T1.Contact!B18</f>
        <v>1</v>
      </c>
    </row>
    <row r="24" spans="1:4" ht="15" x14ac:dyDescent="0.25">
      <c r="A24" s="248" t="b">
        <f>+T1.Contact!B19</f>
        <v>1</v>
      </c>
    </row>
    <row r="25" spans="1:4" ht="15" x14ac:dyDescent="0.25">
      <c r="A25" s="248" t="b">
        <f>+T1.Contact!B20</f>
        <v>1</v>
      </c>
    </row>
    <row r="26" spans="1:4" ht="15" x14ac:dyDescent="0.25">
      <c r="A26" s="248" t="b">
        <f>+T1.Contact!B21</f>
        <v>1</v>
      </c>
    </row>
    <row r="27" spans="1:4" ht="15" x14ac:dyDescent="0.25">
      <c r="A27" s="248" t="b">
        <f>+T1.Contact!B22</f>
        <v>1</v>
      </c>
    </row>
  </sheetData>
  <mergeCells count="10">
    <mergeCell ref="A16:F16"/>
    <mergeCell ref="E4:F4"/>
    <mergeCell ref="A6:A9"/>
    <mergeCell ref="A3:F3"/>
    <mergeCell ref="A5:B5"/>
    <mergeCell ref="A14:B14"/>
    <mergeCell ref="A12:B12"/>
    <mergeCell ref="A10:B10"/>
    <mergeCell ref="A11:B11"/>
    <mergeCell ref="A13:B13"/>
  </mergeCells>
  <phoneticPr fontId="1" type="noConversion"/>
  <conditionalFormatting sqref="C6:F6">
    <cfRule type="expression" dxfId="47" priority="11">
      <formula>$A$20=FALSE</formula>
    </cfRule>
  </conditionalFormatting>
  <conditionalFormatting sqref="C7:F7">
    <cfRule type="expression" dxfId="46" priority="10">
      <formula>$A$21=FALSE</formula>
    </cfRule>
  </conditionalFormatting>
  <conditionalFormatting sqref="C8:F8">
    <cfRule type="expression" dxfId="45" priority="9">
      <formula>$A$22=FALSE</formula>
    </cfRule>
  </conditionalFormatting>
  <conditionalFormatting sqref="C10:F10">
    <cfRule type="expression" dxfId="44" priority="8">
      <formula>$A$23=FALSE</formula>
    </cfRule>
  </conditionalFormatting>
  <conditionalFormatting sqref="C11:F11">
    <cfRule type="expression" dxfId="43" priority="7">
      <formula>$A$24=FALSE</formula>
    </cfRule>
  </conditionalFormatting>
  <conditionalFormatting sqref="C12:F12">
    <cfRule type="expression" dxfId="42" priority="6">
      <formula>$A$25=FALSE</formula>
    </cfRule>
  </conditionalFormatting>
  <conditionalFormatting sqref="C13:F13">
    <cfRule type="expression" dxfId="41" priority="5">
      <formula>$A$26=FALSE</formula>
    </cfRule>
  </conditionalFormatting>
  <conditionalFormatting sqref="C14:F14">
    <cfRule type="expression" dxfId="40" priority="4">
      <formula>$A$27=FALSE</formula>
    </cfRule>
  </conditionalFormatting>
  <conditionalFormatting sqref="C9:F9">
    <cfRule type="containsText" dxfId="39" priority="3" operator="containsText" text="NR">
      <formula>NOT(ISERROR(SEARCH("NR",C9)))</formula>
    </cfRule>
  </conditionalFormatting>
  <conditionalFormatting sqref="H9">
    <cfRule type="cellIs" dxfId="38" priority="2" operator="equal">
      <formula>"OK"</formula>
    </cfRule>
  </conditionalFormatting>
  <conditionalFormatting sqref="B9">
    <cfRule type="containsText" dxfId="37" priority="1" operator="containsText" text="NR">
      <formula>NOT(ISERROR(SEARCH("NR",B9)))</formula>
    </cfRule>
  </conditionalFormatting>
  <pageMargins left="0.75" right="0.75" top="1" bottom="1" header="0" footer="0"/>
  <pageSetup paperSize="9" orientation="landscape" r:id="rId1"/>
  <headerFooter alignWithMargins="0"/>
  <ignoredErrors>
    <ignoredError sqref="E6:F14 C9:D9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28"/>
  <sheetViews>
    <sheetView showGridLines="0" zoomScale="75" zoomScaleNormal="75" workbookViewId="0">
      <selection sqref="A1:F1"/>
    </sheetView>
  </sheetViews>
  <sheetFormatPr baseColWidth="10" defaultRowHeight="15" x14ac:dyDescent="0.25"/>
  <cols>
    <col min="1" max="1" width="11.42578125" style="2" customWidth="1"/>
    <col min="2" max="2" width="19.42578125" style="2" customWidth="1"/>
    <col min="3" max="5" width="15.7109375" style="2" customWidth="1"/>
    <col min="6" max="6" width="19.42578125" style="2" bestFit="1" customWidth="1"/>
    <col min="7" max="7" width="15.7109375" style="2" customWidth="1"/>
    <col min="8" max="8" width="3.5703125" style="2" customWidth="1"/>
    <col min="9" max="16384" width="11.42578125" style="2"/>
  </cols>
  <sheetData>
    <row r="1" spans="1:10" ht="54.75" customHeight="1" x14ac:dyDescent="0.25">
      <c r="A1" s="490" t="str">
        <f>+T1.Contact!A1</f>
        <v>ARPEL Environmental Performance Benchmarking 2018 (2017 data)</v>
      </c>
      <c r="B1" s="490"/>
      <c r="C1" s="490"/>
      <c r="D1" s="490"/>
      <c r="E1" s="490"/>
      <c r="F1" s="490"/>
      <c r="G1" s="53"/>
      <c r="H1" s="1"/>
      <c r="I1" s="1"/>
      <c r="J1" s="1"/>
    </row>
    <row r="2" spans="1:10" s="55" customFormat="1" ht="18.75" x14ac:dyDescent="0.25">
      <c r="A2" s="40"/>
      <c r="B2" s="40"/>
      <c r="C2" s="40"/>
      <c r="D2" s="40"/>
      <c r="E2" s="40"/>
      <c r="F2" s="40"/>
      <c r="G2" s="54"/>
      <c r="H2" s="54"/>
      <c r="I2" s="54"/>
      <c r="J2" s="54"/>
    </row>
    <row r="3" spans="1:10" ht="16.5" thickBot="1" x14ac:dyDescent="0.3">
      <c r="A3" s="295" t="s">
        <v>84</v>
      </c>
      <c r="B3" s="12"/>
      <c r="C3" s="12"/>
      <c r="D3" s="12"/>
      <c r="E3" s="12"/>
      <c r="F3" s="12"/>
      <c r="G3" s="1"/>
      <c r="H3" s="1"/>
      <c r="I3" s="1"/>
      <c r="J3" s="1"/>
    </row>
    <row r="4" spans="1:10" ht="15.75" customHeight="1" thickBot="1" x14ac:dyDescent="0.3">
      <c r="A4" s="11"/>
      <c r="B4" s="11"/>
      <c r="C4" s="11"/>
      <c r="D4" s="11"/>
      <c r="E4" s="11"/>
      <c r="F4" s="518" t="s">
        <v>74</v>
      </c>
      <c r="G4" s="519"/>
    </row>
    <row r="5" spans="1:10" ht="58.5" customHeight="1" thickBot="1" x14ac:dyDescent="0.3">
      <c r="A5" s="495" t="s">
        <v>61</v>
      </c>
      <c r="B5" s="496"/>
      <c r="C5" s="246" t="s">
        <v>85</v>
      </c>
      <c r="D5" s="265" t="s">
        <v>118</v>
      </c>
      <c r="E5" s="265" t="s">
        <v>119</v>
      </c>
      <c r="F5" s="4" t="s">
        <v>130</v>
      </c>
      <c r="G5" s="5" t="s">
        <v>120</v>
      </c>
      <c r="H5" s="6"/>
      <c r="I5" s="7"/>
    </row>
    <row r="6" spans="1:10" ht="17.25" customHeight="1" thickBot="1" x14ac:dyDescent="0.3">
      <c r="A6" s="505" t="s">
        <v>79</v>
      </c>
      <c r="B6" s="36" t="s">
        <v>80</v>
      </c>
      <c r="C6" s="35"/>
      <c r="D6" s="269"/>
      <c r="E6" s="35"/>
      <c r="F6" s="289" t="str">
        <f>IF($A20=FALSE,"NR",IF(OR(C6="NDA",C6=""),"NDA",+C6/T3.Normalizing!$E7))</f>
        <v>NDA</v>
      </c>
      <c r="G6" s="280" t="str">
        <f>IF($A20=FALSE,"NR",IF(OR(E6="NDA",E6="",C6="NDA",C6=""),"NDA",+E6/C6))</f>
        <v>NDA</v>
      </c>
      <c r="H6" s="8"/>
      <c r="I6" s="247" t="str">
        <f>IF(AND($A20=TRUE,COUNTBLANK(C6:E6)&gt;0),"There are still blank cells in Production (offshore), please enter a value","")</f>
        <v>There are still blank cells in Production (offshore), please enter a value</v>
      </c>
    </row>
    <row r="7" spans="1:10" ht="15.75" thickBot="1" x14ac:dyDescent="0.3">
      <c r="A7" s="506"/>
      <c r="B7" s="37" t="s">
        <v>81</v>
      </c>
      <c r="C7" s="35"/>
      <c r="D7" s="269"/>
      <c r="E7" s="35"/>
      <c r="F7" s="289" t="str">
        <f>IF($A21=FALSE,"NR",IF(OR(C7="NDA",C7=""),"NDA",+C7/T3.Normalizing!$E8))</f>
        <v>NDA</v>
      </c>
      <c r="G7" s="281" t="str">
        <f>IF($A21=FALSE,"NR",IF(OR(E7="NDA",E7="",C7="NDA",C7=""),"NDA",+E7/C7))</f>
        <v>NDA</v>
      </c>
      <c r="H7" s="8"/>
      <c r="I7" s="247" t="str">
        <f>IF(AND($A21=TRUE,COUNTBLANK(C7:E7)&gt;0),"There are still blank cells in Production (onshore), please enter a value","")</f>
        <v>There are still blank cells in Production (onshore), please enter a value</v>
      </c>
    </row>
    <row r="8" spans="1:10" ht="15.75" thickBot="1" x14ac:dyDescent="0.3">
      <c r="A8" s="506"/>
      <c r="B8" s="37" t="s">
        <v>82</v>
      </c>
      <c r="C8" s="35"/>
      <c r="D8" s="269"/>
      <c r="E8" s="35"/>
      <c r="F8" s="289" t="str">
        <f>IF($A22=FALSE,"NR",IF(OR(C8="NDA",C8=""),"NDA",+C8/T3.Normalizing!$E9))</f>
        <v>NDA</v>
      </c>
      <c r="G8" s="281" t="str">
        <f>IF($A22=FALSE,"NR",IF(OR(E8="NDA",E8="",C8="NDA",C8=""),"NDA",+E8/C8))</f>
        <v>NDA</v>
      </c>
      <c r="H8" s="48"/>
      <c r="I8" s="247" t="str">
        <f>IF(AND($A22=TRUE,COUNTBLANK(C8:E8)&gt;0),"There are still blank cells in Production (unconventionals), please enter a value","")</f>
        <v>There are still blank cells in Production (unconventionals), please enter a value</v>
      </c>
    </row>
    <row r="9" spans="1:10" ht="15.75" thickBot="1" x14ac:dyDescent="0.3">
      <c r="A9" s="507"/>
      <c r="B9" s="57" t="s">
        <v>3</v>
      </c>
      <c r="C9" s="198" t="str">
        <f>IF(AND($A$20=FALSE,$A$21=FALSE),"NR",IF(AND($A$20=TRUE,OR(C6="",C6="NDA")),"NDA",IF(AND($A$21=TRUE,OR(C7="",C7="NDA")),"NDA",SUM(C6:C7))))</f>
        <v>NDA</v>
      </c>
      <c r="D9" s="270" t="str">
        <f>IF(AND($A$20=FALSE,$A$21=FALSE),"NR",IF(AND($A$20=TRUE,OR(D6="",D6="NDA")),"NDA",IF(AND($A$21=TRUE,OR(D7="",D7="NDA")),"NDA",((+C6*D6+C7*D7)/C9))))</f>
        <v>NDA</v>
      </c>
      <c r="E9" s="198" t="str">
        <f>IF(AND($A$20=FALSE,$A$21=FALSE),"NR",IF(AND($A$20=TRUE,OR(E6="",E6="NDA")),"NDA",IF(AND($A$21=TRUE,OR(E7="",E7="NDA")),"NDA",SUM(E6:E7))))</f>
        <v>NDA</v>
      </c>
      <c r="F9" s="290" t="str">
        <f>IF(AND($A20=FALSE,$A21=FALSE),"NR",IF(OR(C9="NDA",C9=""),"NDA",+C9/T3.Normalizing!$E10))</f>
        <v>NDA</v>
      </c>
      <c r="G9" s="282" t="str">
        <f>IF(AND($A$20=FALSE,$A$21=FALSE),"NR",IF(OR(E9="NDA",E9="",C9="",C9="NDA"),"NDA",+E9/C9))</f>
        <v>NDA</v>
      </c>
      <c r="I9" s="206"/>
    </row>
    <row r="10" spans="1:10" ht="16.5" customHeight="1" thickBot="1" x14ac:dyDescent="0.3">
      <c r="A10" s="497" t="s">
        <v>49</v>
      </c>
      <c r="B10" s="498"/>
      <c r="C10" s="35"/>
      <c r="D10" s="269"/>
      <c r="E10" s="35" t="str">
        <f>IFERROR(+#REF!-#REF!,"")</f>
        <v/>
      </c>
      <c r="F10" s="289" t="str">
        <f>IF($A23=FALSE,"NR",IF(OR(C10="NDA",C10=""),"NDA",+C10/T3.Normalizing!$E11))</f>
        <v>NDA</v>
      </c>
      <c r="G10" s="281" t="str">
        <f>IF($A23=FALSE,"NR",IF(OR(E10="NDA",E10="",C10="NDA",C10=""),"NDA",+E10/C10))</f>
        <v>NDA</v>
      </c>
      <c r="I10" s="247" t="str">
        <f>IF(AND($A23=TRUE,COUNTBLANK(C10:E10)&gt;0),"There are still blank cells in Pipelines, please enter a value","")</f>
        <v>There are still blank cells in Pipelines, please enter a value</v>
      </c>
    </row>
    <row r="11" spans="1:10" ht="16.5" customHeight="1" thickBot="1" x14ac:dyDescent="0.3">
      <c r="A11" s="499" t="s">
        <v>50</v>
      </c>
      <c r="B11" s="500"/>
      <c r="C11" s="35"/>
      <c r="D11" s="269"/>
      <c r="E11" s="35" t="str">
        <f>IFERROR(+#REF!-#REF!,"")</f>
        <v/>
      </c>
      <c r="F11" s="289" t="str">
        <f>IF($A24=FALSE,"NR",IF(OR(C11="NDA",C11=""),"NDA",+C11/T3.Normalizing!$E12))</f>
        <v>NDA</v>
      </c>
      <c r="G11" s="281" t="str">
        <f>IF($A24=FALSE,"NR",IF(OR(E11="NDA",E11="",C11="NDA",C11=""),"NDA",+E11/C11))</f>
        <v>NDA</v>
      </c>
      <c r="I11" s="247" t="str">
        <f>IF(AND($A24=TRUE,COUNTBLANK(C11:E11)&gt;0),"There are still blank cells in Terminals, please enter a value","")</f>
        <v>There are still blank cells in Terminals, please enter a value</v>
      </c>
    </row>
    <row r="12" spans="1:10" s="9" customFormat="1" ht="16.5" customHeight="1" thickBot="1" x14ac:dyDescent="0.3">
      <c r="A12" s="508" t="s">
        <v>86</v>
      </c>
      <c r="B12" s="509"/>
      <c r="C12" s="35"/>
      <c r="D12" s="269"/>
      <c r="E12" s="35" t="str">
        <f>IFERROR(+#REF!-#REF!,"")</f>
        <v/>
      </c>
      <c r="F12" s="289" t="str">
        <f>IF($A25=FALSE,"NR",IF(OR(C12="NDA",C12=""),"NDA",+C12/T3.Normalizing!$E13))</f>
        <v>NDA</v>
      </c>
      <c r="G12" s="281" t="str">
        <f>IF($A25=FALSE,"NR",IF(OR(E12="NDA",E12="",C12="NDA",C12=""),"NDA",+E12/C12))</f>
        <v>NDA</v>
      </c>
      <c r="I12" s="247" t="str">
        <f>IF(AND($A25=TRUE,COUNTBLANK(C12:E12)&gt;0),"There are still blank cells in Distribution / Transport, please enter a value","")</f>
        <v>There are still blank cells in Distribution / Transport, please enter a value</v>
      </c>
    </row>
    <row r="13" spans="1:10" ht="16.5" customHeight="1" thickBot="1" x14ac:dyDescent="0.3">
      <c r="A13" s="516" t="s">
        <v>51</v>
      </c>
      <c r="B13" s="517"/>
      <c r="C13" s="35"/>
      <c r="D13" s="269"/>
      <c r="E13" s="35" t="str">
        <f>IFERROR(+#REF!-#REF!,"")</f>
        <v/>
      </c>
      <c r="F13" s="289" t="str">
        <f>IF($A26=FALSE,"NR",IF(OR(C13="NDA",C13=""),"NDA",+C13/T3.Normalizing!$E14))</f>
        <v>NDA</v>
      </c>
      <c r="G13" s="281" t="str">
        <f>IF($A26=FALSE,"NR",IF(OR(E13="NDA",E13="",C13="NDA",C13=""),"NDA",+E13/C13))</f>
        <v>NDA</v>
      </c>
      <c r="I13" s="247" t="str">
        <f>IF(AND($A26=TRUE,COUNTBLANK(C13:E13)&gt;0),"There are still blank cells in Refining, please enter a value","")</f>
        <v>There are still blank cells in Refining, please enter a value</v>
      </c>
    </row>
    <row r="14" spans="1:10" ht="16.5" customHeight="1" thickBot="1" x14ac:dyDescent="0.3">
      <c r="A14" s="503" t="s">
        <v>52</v>
      </c>
      <c r="B14" s="504"/>
      <c r="C14" s="35"/>
      <c r="D14" s="269"/>
      <c r="E14" s="35" t="str">
        <f>IFERROR(+#REF!-#REF!,"")</f>
        <v/>
      </c>
      <c r="F14" s="289" t="str">
        <f>IF($A27=FALSE,"NR",IF(OR(C14="NDA",C14=""),"NDA",+C14/T3.Normalizing!$E15))</f>
        <v>NDA</v>
      </c>
      <c r="G14" s="281" t="str">
        <f>IF($A27=FALSE,"NR",IF(OR(E14="NDA",E14="",C14="NDA",C14=""),"NDA",+E14/C14))</f>
        <v>NDA</v>
      </c>
      <c r="I14" s="247" t="str">
        <f>IF(AND($A27=TRUE,COUNTBLANK(C14:E14)&gt;0),"There are still blank cells in Petrochemicals, please enter a value","")</f>
        <v>There are still blank cells in Petrochemicals, please enter a value</v>
      </c>
    </row>
    <row r="15" spans="1:10" s="9" customFormat="1" ht="16.5" customHeight="1" thickBot="1" x14ac:dyDescent="0.3">
      <c r="A15" s="49"/>
      <c r="B15" s="49"/>
      <c r="C15" s="50"/>
      <c r="D15" s="50"/>
      <c r="E15" s="50"/>
      <c r="F15" s="51"/>
      <c r="G15" s="52"/>
    </row>
    <row r="16" spans="1:10" ht="16.5" thickBot="1" x14ac:dyDescent="0.3">
      <c r="A16" s="487" t="s">
        <v>25</v>
      </c>
      <c r="B16" s="488"/>
      <c r="C16" s="488"/>
      <c r="D16" s="488"/>
      <c r="E16" s="488"/>
      <c r="F16" s="488"/>
      <c r="G16" s="489"/>
      <c r="H16" s="296"/>
      <c r="I16" s="297"/>
    </row>
    <row r="19" spans="1:1" x14ac:dyDescent="0.25">
      <c r="A19" s="223"/>
    </row>
    <row r="20" spans="1:1" x14ac:dyDescent="0.25">
      <c r="A20" s="248" t="b">
        <f>+T1.Contact!B15</f>
        <v>1</v>
      </c>
    </row>
    <row r="21" spans="1:1" x14ac:dyDescent="0.25">
      <c r="A21" s="248" t="b">
        <f>+T1.Contact!B16</f>
        <v>1</v>
      </c>
    </row>
    <row r="22" spans="1:1" x14ac:dyDescent="0.25">
      <c r="A22" s="248" t="b">
        <f>+T1.Contact!B17</f>
        <v>1</v>
      </c>
    </row>
    <row r="23" spans="1:1" x14ac:dyDescent="0.25">
      <c r="A23" s="248" t="b">
        <f>+T1.Contact!B18</f>
        <v>1</v>
      </c>
    </row>
    <row r="24" spans="1:1" x14ac:dyDescent="0.25">
      <c r="A24" s="248" t="b">
        <f>+T1.Contact!B19</f>
        <v>1</v>
      </c>
    </row>
    <row r="25" spans="1:1" x14ac:dyDescent="0.25">
      <c r="A25" s="248" t="b">
        <f>+T1.Contact!B20</f>
        <v>1</v>
      </c>
    </row>
    <row r="26" spans="1:1" x14ac:dyDescent="0.25">
      <c r="A26" s="248" t="b">
        <f>+T1.Contact!B21</f>
        <v>1</v>
      </c>
    </row>
    <row r="27" spans="1:1" x14ac:dyDescent="0.25">
      <c r="A27" s="248" t="b">
        <f>+T1.Contact!B22</f>
        <v>1</v>
      </c>
    </row>
    <row r="28" spans="1:1" x14ac:dyDescent="0.25">
      <c r="A28" s="223"/>
    </row>
  </sheetData>
  <mergeCells count="10">
    <mergeCell ref="A1:F1"/>
    <mergeCell ref="A5:B5"/>
    <mergeCell ref="A6:A9"/>
    <mergeCell ref="A10:B10"/>
    <mergeCell ref="A11:B11"/>
    <mergeCell ref="A12:B12"/>
    <mergeCell ref="A13:B13"/>
    <mergeCell ref="A14:B14"/>
    <mergeCell ref="A16:G16"/>
    <mergeCell ref="F4:G4"/>
  </mergeCells>
  <conditionalFormatting sqref="C6:G6">
    <cfRule type="expression" dxfId="36" priority="30">
      <formula>$A$20=FALSE</formula>
    </cfRule>
  </conditionalFormatting>
  <conditionalFormatting sqref="C7:G7">
    <cfRule type="expression" dxfId="35" priority="29">
      <formula>$A$21=FALSE</formula>
    </cfRule>
  </conditionalFormatting>
  <conditionalFormatting sqref="C8:G8">
    <cfRule type="expression" dxfId="34" priority="28">
      <formula>$A$22=FALSE</formula>
    </cfRule>
  </conditionalFormatting>
  <conditionalFormatting sqref="C9:G9">
    <cfRule type="containsText" dxfId="33" priority="27" operator="containsText" text="NR">
      <formula>NOT(ISERROR(SEARCH("NR",C9)))</formula>
    </cfRule>
  </conditionalFormatting>
  <conditionalFormatting sqref="C10:G10">
    <cfRule type="expression" dxfId="32" priority="26">
      <formula>$A$23=FALSE</formula>
    </cfRule>
  </conditionalFormatting>
  <conditionalFormatting sqref="C11:G11">
    <cfRule type="expression" dxfId="31" priority="25">
      <formula>$A$24=FALSE</formula>
    </cfRule>
  </conditionalFormatting>
  <conditionalFormatting sqref="C12:G12">
    <cfRule type="expression" dxfId="30" priority="24">
      <formula>$A$25=FALSE</formula>
    </cfRule>
  </conditionalFormatting>
  <conditionalFormatting sqref="C13:G13">
    <cfRule type="expression" dxfId="29" priority="23">
      <formula>$A$26=FALSE</formula>
    </cfRule>
  </conditionalFormatting>
  <conditionalFormatting sqref="C14:G14">
    <cfRule type="expression" dxfId="28" priority="22">
      <formula>$A$27=FALSE</formula>
    </cfRule>
  </conditionalFormatting>
  <conditionalFormatting sqref="I9">
    <cfRule type="cellIs" dxfId="27" priority="19" operator="equal">
      <formula>"OK"</formula>
    </cfRule>
  </conditionalFormatting>
  <conditionalFormatting sqref="D6">
    <cfRule type="expression" dxfId="26" priority="18">
      <formula>$A$20=FALSE</formula>
    </cfRule>
  </conditionalFormatting>
  <conditionalFormatting sqref="D7">
    <cfRule type="expression" dxfId="25" priority="17">
      <formula>$A$21=FALSE</formula>
    </cfRule>
  </conditionalFormatting>
  <conditionalFormatting sqref="D8">
    <cfRule type="expression" dxfId="24" priority="16">
      <formula>$A$22=FALSE</formula>
    </cfRule>
  </conditionalFormatting>
  <conditionalFormatting sqref="D9">
    <cfRule type="containsText" dxfId="23" priority="15" operator="containsText" text="NR">
      <formula>NOT(ISERROR(SEARCH("NR",D9)))</formula>
    </cfRule>
  </conditionalFormatting>
  <conditionalFormatting sqref="D10">
    <cfRule type="expression" dxfId="22" priority="14">
      <formula>$A$23=FALSE</formula>
    </cfRule>
  </conditionalFormatting>
  <conditionalFormatting sqref="D11">
    <cfRule type="expression" dxfId="21" priority="13">
      <formula>$A$24=FALSE</formula>
    </cfRule>
  </conditionalFormatting>
  <conditionalFormatting sqref="D12">
    <cfRule type="expression" dxfId="20" priority="12">
      <formula>$A$25=FALSE</formula>
    </cfRule>
  </conditionalFormatting>
  <conditionalFormatting sqref="D13">
    <cfRule type="expression" dxfId="19" priority="11">
      <formula>$A$26=FALSE</formula>
    </cfRule>
  </conditionalFormatting>
  <conditionalFormatting sqref="D14">
    <cfRule type="expression" dxfId="18" priority="10">
      <formula>$A$27=FALSE</formula>
    </cfRule>
  </conditionalFormatting>
  <pageMargins left="0.75" right="0.75" top="1" bottom="1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Y33"/>
  <sheetViews>
    <sheetView showGridLines="0" zoomScale="80" zoomScaleNormal="80" workbookViewId="0">
      <selection sqref="A1:S1"/>
    </sheetView>
  </sheetViews>
  <sheetFormatPr baseColWidth="10" defaultRowHeight="15" x14ac:dyDescent="0.25"/>
  <cols>
    <col min="1" max="1" width="11.42578125" style="301" customWidth="1"/>
    <col min="2" max="2" width="18" style="301" customWidth="1"/>
    <col min="3" max="8" width="10.28515625" style="301" customWidth="1"/>
    <col min="9" max="9" width="8.5703125" style="301" bestFit="1" customWidth="1"/>
    <col min="10" max="10" width="9.85546875" style="301" bestFit="1" customWidth="1"/>
    <col min="11" max="11" width="9.140625" style="301" bestFit="1" customWidth="1"/>
    <col min="12" max="12" width="9.85546875" style="301" bestFit="1" customWidth="1"/>
    <col min="13" max="13" width="9.7109375" style="301" customWidth="1"/>
    <col min="14" max="14" width="9.140625" style="301" bestFit="1" customWidth="1"/>
    <col min="15" max="15" width="9.85546875" style="301" bestFit="1" customWidth="1"/>
    <col min="16" max="16" width="7.7109375" style="301" bestFit="1" customWidth="1"/>
    <col min="17" max="17" width="9.140625" style="301" bestFit="1" customWidth="1"/>
    <col min="18" max="18" width="9.85546875" style="301" bestFit="1" customWidth="1"/>
    <col min="19" max="19" width="7.7109375" style="301" bestFit="1" customWidth="1"/>
    <col min="20" max="20" width="8.5703125" style="301" bestFit="1" customWidth="1"/>
    <col min="21" max="21" width="9.85546875" style="301" bestFit="1" customWidth="1"/>
    <col min="22" max="22" width="10.7109375" style="301" customWidth="1"/>
    <col min="23" max="23" width="2.140625" style="301" customWidth="1"/>
    <col min="24" max="24" width="13.42578125" style="301" hidden="1" customWidth="1"/>
    <col min="25" max="16384" width="11.42578125" style="301"/>
  </cols>
  <sheetData>
    <row r="1" spans="1:25" ht="54.75" customHeight="1" x14ac:dyDescent="0.25">
      <c r="A1" s="544" t="str">
        <f>+T1.Contact!A1</f>
        <v>ARPEL Environmental Performance Benchmarking 2018 (2017 data)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298"/>
      <c r="U1" s="298"/>
      <c r="V1" s="299"/>
      <c r="W1" s="300"/>
      <c r="X1" s="300"/>
      <c r="Y1" s="300"/>
    </row>
    <row r="2" spans="1:25" s="304" customFormat="1" ht="7.5" customHeight="1" x14ac:dyDescent="0.25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3"/>
      <c r="W2" s="303"/>
      <c r="X2" s="303"/>
      <c r="Y2" s="303"/>
    </row>
    <row r="3" spans="1:25" ht="16.5" thickBot="1" x14ac:dyDescent="0.3">
      <c r="A3" s="305" t="s">
        <v>138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0"/>
      <c r="W3" s="300"/>
      <c r="X3" s="300"/>
      <c r="Y3" s="300"/>
    </row>
    <row r="4" spans="1:25" ht="15.75" customHeight="1" thickBot="1" x14ac:dyDescent="0.3">
      <c r="A4" s="307"/>
      <c r="B4" s="307"/>
      <c r="C4" s="308"/>
      <c r="D4" s="308"/>
      <c r="E4" s="308"/>
      <c r="F4" s="308"/>
      <c r="G4" s="308"/>
      <c r="H4" s="308"/>
      <c r="I4" s="308"/>
      <c r="J4" s="308"/>
      <c r="K4" s="545" t="s">
        <v>74</v>
      </c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7"/>
    </row>
    <row r="5" spans="1:25" ht="58.5" customHeight="1" thickBot="1" x14ac:dyDescent="0.3">
      <c r="A5" s="309"/>
      <c r="B5" s="310"/>
      <c r="C5" s="531" t="s">
        <v>140</v>
      </c>
      <c r="D5" s="548"/>
      <c r="E5" s="531" t="s">
        <v>141</v>
      </c>
      <c r="F5" s="548"/>
      <c r="G5" s="531" t="s">
        <v>142</v>
      </c>
      <c r="H5" s="548"/>
      <c r="I5" s="549" t="s">
        <v>143</v>
      </c>
      <c r="J5" s="550"/>
      <c r="K5" s="551" t="s">
        <v>144</v>
      </c>
      <c r="L5" s="552"/>
      <c r="M5" s="553"/>
      <c r="N5" s="551" t="s">
        <v>145</v>
      </c>
      <c r="O5" s="552"/>
      <c r="P5" s="553"/>
      <c r="Q5" s="551" t="s">
        <v>146</v>
      </c>
      <c r="R5" s="552"/>
      <c r="S5" s="553"/>
      <c r="T5" s="551" t="s">
        <v>147</v>
      </c>
      <c r="U5" s="552"/>
      <c r="V5" s="553"/>
      <c r="W5" s="311"/>
      <c r="X5" s="312"/>
    </row>
    <row r="6" spans="1:25" ht="15.75" thickBot="1" x14ac:dyDescent="0.3">
      <c r="A6" s="531" t="s">
        <v>61</v>
      </c>
      <c r="B6" s="532"/>
      <c r="C6" s="313" t="s">
        <v>136</v>
      </c>
      <c r="D6" s="314" t="s">
        <v>137</v>
      </c>
      <c r="E6" s="313" t="s">
        <v>136</v>
      </c>
      <c r="F6" s="314" t="s">
        <v>137</v>
      </c>
      <c r="G6" s="313" t="s">
        <v>136</v>
      </c>
      <c r="H6" s="314" t="s">
        <v>137</v>
      </c>
      <c r="I6" s="374" t="s">
        <v>136</v>
      </c>
      <c r="J6" s="368" t="s">
        <v>137</v>
      </c>
      <c r="K6" s="315" t="s">
        <v>136</v>
      </c>
      <c r="L6" s="316" t="s">
        <v>137</v>
      </c>
      <c r="M6" s="317" t="s">
        <v>3</v>
      </c>
      <c r="N6" s="369" t="s">
        <v>136</v>
      </c>
      <c r="O6" s="370" t="s">
        <v>137</v>
      </c>
      <c r="P6" s="371" t="s">
        <v>3</v>
      </c>
      <c r="Q6" s="377" t="s">
        <v>136</v>
      </c>
      <c r="R6" s="370" t="s">
        <v>137</v>
      </c>
      <c r="S6" s="371" t="s">
        <v>3</v>
      </c>
      <c r="T6" s="369" t="s">
        <v>136</v>
      </c>
      <c r="U6" s="370" t="s">
        <v>137</v>
      </c>
      <c r="V6" s="371" t="s">
        <v>3</v>
      </c>
      <c r="W6" s="318"/>
      <c r="X6" s="312"/>
    </row>
    <row r="7" spans="1:25" ht="17.25" customHeight="1" thickBot="1" x14ac:dyDescent="0.3">
      <c r="A7" s="533" t="s">
        <v>79</v>
      </c>
      <c r="B7" s="319" t="s">
        <v>80</v>
      </c>
      <c r="C7" s="320"/>
      <c r="D7" s="321"/>
      <c r="E7" s="322"/>
      <c r="F7" s="323"/>
      <c r="G7" s="322"/>
      <c r="H7" s="323"/>
      <c r="I7" s="324" t="str">
        <f>IF(T1.Contact!B15=FALSE,"",IF(OR(C7="ndd",E7="ndd",G7="ndd",C7="",E7="",G7=""),"ndd",C7+E7*28+G7*265))</f>
        <v>ndd</v>
      </c>
      <c r="J7" s="379" t="str">
        <f>IF(T1.Contact!B15=FALSE,"",IF(OR(D7="ndd",F7="ndd",H7="ndd",D7="",F7="",H7=""),"ndd",D7+F7*28+H7*265))</f>
        <v>ndd</v>
      </c>
      <c r="K7" s="325" t="str">
        <f>IF(T1.Contact!B15=FALSE,"",IF(OR(C7="ndd",C7=""),"ndd",C7/T3.Normalizing!E7))</f>
        <v>ndd</v>
      </c>
      <c r="L7" s="375" t="str">
        <f>IF(T1.Contact!B15=FALSE,"",IF(OR(D7="ndd",D7=""),"ndd",D7/T3.Normalizing!E7))</f>
        <v>ndd</v>
      </c>
      <c r="M7" s="326" t="str">
        <f>IF(T1.Contact!B15=FALSE,"",IF(OR(C7="ndd",D7="ndd",C7="",D7=""),"ndd",(C7+D7)/T3.Normalizing!E7))</f>
        <v>ndd</v>
      </c>
      <c r="N7" s="325" t="str">
        <f>IF(T1.Contact!B15=FALSE,"",IF(OR(E7="ndd",E7=""),"ndd",E7/T3.Normalizing!E7))</f>
        <v>ndd</v>
      </c>
      <c r="O7" s="375" t="str">
        <f>IF(T1.Contact!B15=FALSE,"",IF(OR(F7="ndd",F7=""),"ndd",F7/T3.Normalizing!E7))</f>
        <v>ndd</v>
      </c>
      <c r="P7" s="326" t="str">
        <f>IF(T1.Contact!B15=FALSE,"",IF(OR(F7="ndd",E7="ndd",F7="",E7=""),"ndd",(F7+E7)/T3.Normalizing!E7))</f>
        <v>ndd</v>
      </c>
      <c r="Q7" s="325" t="str">
        <f>IF(T1.Contact!B15=FALSE,"",IF(OR(G7="ndd",G7=""),"ndd",G7/T3.Normalizing!E7))</f>
        <v>ndd</v>
      </c>
      <c r="R7" s="375" t="str">
        <f>IF(T1.Contact!B15=FALSE,"",IF(OR(H7="ndd",H7=""),"ndd",H7/T3.Normalizing!E7))</f>
        <v>ndd</v>
      </c>
      <c r="S7" s="326" t="str">
        <f>IF(T1.Contact!B15=FALSE,"",IF(OR(G7="ndd",H7="ndd",G7="",H7=""),"ndd",(G7+H7)/T3.Normalizing!E7))</f>
        <v>ndd</v>
      </c>
      <c r="T7" s="325" t="str">
        <f>IF(T1.Contact!B15=FALSE,"",IF(OR(I7="ndd",I7=""),"ndd",I7/T3.Normalizing!E7))</f>
        <v>ndd</v>
      </c>
      <c r="U7" s="375" t="str">
        <f>IF(T1.Contact!B15=FALSE,"",IF(OR(J7="ndd",J7=""),"ndd",J7/T3.Normalizing!E7))</f>
        <v>ndd</v>
      </c>
      <c r="V7" s="326" t="str">
        <f>IF(T1.Contact!B15=FALSE,"",IF(OR(I7="ndd",J7="ndd",I7="",J7=""),"ndd",(I7+J7)/T3.Normalizing!E7))</f>
        <v>ndd</v>
      </c>
      <c r="W7" s="327"/>
      <c r="X7" s="365" t="b">
        <f>+T1.Contact!B15</f>
        <v>1</v>
      </c>
    </row>
    <row r="8" spans="1:25" ht="15.75" thickBot="1" x14ac:dyDescent="0.3">
      <c r="A8" s="534"/>
      <c r="B8" s="328" t="s">
        <v>81</v>
      </c>
      <c r="C8" s="320"/>
      <c r="D8" s="329"/>
      <c r="E8" s="330"/>
      <c r="F8" s="331"/>
      <c r="G8" s="330"/>
      <c r="H8" s="331"/>
      <c r="I8" s="332" t="str">
        <f>IF(T1.Contact!B16=FALSE,"",IF(OR(C8="ndd",E8="ndd",G8="ndd",C8="",E8="",G8=""),"ndd",C8+E8*28+G8*265))</f>
        <v>ndd</v>
      </c>
      <c r="J8" s="380" t="str">
        <f>IF(T1.Contact!B16=FALSE,"",IF(OR(D8="ndd",F8="ndd",H8="ndd",D8="",F8="",H8=""),"ndd",D8+F8*28+H8*265))</f>
        <v>ndd</v>
      </c>
      <c r="K8" s="333" t="str">
        <f>IF(T1.Contact!B16=FALSE,"",IF(OR(C8="ndd",C8=""),"ndd",C8/T3.Normalizing!E8))</f>
        <v>ndd</v>
      </c>
      <c r="L8" s="372" t="str">
        <f>IF(T1.Contact!B16=FALSE,"",IF(OR(D8="ndd",D8=""),"ndd",D8/T3.Normalizing!E8))</f>
        <v>ndd</v>
      </c>
      <c r="M8" s="334" t="str">
        <f>IF(T1.Contact!B16=FALSE,"",IF(OR(C8="ndd",D8="ndd",C8="",D8=""),"ndd",(C8+D8)/T3.Normalizing!E8))</f>
        <v>ndd</v>
      </c>
      <c r="N8" s="333" t="str">
        <f>IF(T1.Contact!B16=FALSE,"",IF(OR(E8="ndd",E8=""),"ndd",E8/T3.Normalizing!E8))</f>
        <v>ndd</v>
      </c>
      <c r="O8" s="372" t="str">
        <f>IF(T1.Contact!B16=FALSE,"",IF(OR(F8="ndd",F8=""),"ndd",F8/T3.Normalizing!E8))</f>
        <v>ndd</v>
      </c>
      <c r="P8" s="334" t="str">
        <f>IF(T1.Contact!B16=FALSE,"",IF(OR(F8="ndd",E8="ndd",F8="",E8=""),"ndd",(F8+E8)/T3.Normalizing!E8))</f>
        <v>ndd</v>
      </c>
      <c r="Q8" s="333" t="str">
        <f>IF(T1.Contact!B16=FALSE,"",IF(OR(G8="ndd",G8=""),"ndd",G8/T3.Normalizing!E8))</f>
        <v>ndd</v>
      </c>
      <c r="R8" s="372" t="str">
        <f>IF(T1.Contact!B16=FALSE,"",IF(OR(H8="ndd",H8=""),"ndd",H8/T3.Normalizing!E8))</f>
        <v>ndd</v>
      </c>
      <c r="S8" s="334" t="str">
        <f>IF(T1.Contact!B16=FALSE,"",IF(OR(G8="ndd",H8="ndd",G8="",H8=""),"ndd",(G8+H8)/T3.Normalizing!E8))</f>
        <v>ndd</v>
      </c>
      <c r="T8" s="333" t="str">
        <f>IF(T1.Contact!B16=FALSE,"",IF(OR(I8="ndd",I8=""),"ndd",I8/T3.Normalizing!E8))</f>
        <v>ndd</v>
      </c>
      <c r="U8" s="372" t="str">
        <f>IF(T1.Contact!B16=FALSE,"",IF(OR(J8="ndd",J8=""),"ndd",J8/T3.Normalizing!E8))</f>
        <v>ndd</v>
      </c>
      <c r="V8" s="334" t="str">
        <f>IF(T1.Contact!B16=FALSE,"",IF(OR(I8="ndd",J8="ndd",I8="",J8=""),"ndd",(I8+J8)/T3.Normalizing!E8))</f>
        <v>ndd</v>
      </c>
      <c r="W8" s="327"/>
      <c r="X8" s="365" t="b">
        <f>+T1.Contact!B16</f>
        <v>1</v>
      </c>
    </row>
    <row r="9" spans="1:25" ht="15.75" thickBot="1" x14ac:dyDescent="0.3">
      <c r="A9" s="534"/>
      <c r="B9" s="328" t="s">
        <v>82</v>
      </c>
      <c r="C9" s="335"/>
      <c r="D9" s="329"/>
      <c r="E9" s="330"/>
      <c r="F9" s="331"/>
      <c r="G9" s="330"/>
      <c r="H9" s="331"/>
      <c r="I9" s="332" t="str">
        <f>IF(T1.Contact!B17=FALSE,"",IF(OR(C9="ndd",E9="ndd",G9="ndd",C9="",E9="",G9=""),"ndd",C9+E9*28+G9*265))</f>
        <v>ndd</v>
      </c>
      <c r="J9" s="380" t="str">
        <f>IF(T1.Contact!B17=FALSE,"",IF(OR(D9="ndd",F9="ndd",H9="ndd",D9="",F9="",H9=""),"ndd",D9+F9*28+H9*265))</f>
        <v>ndd</v>
      </c>
      <c r="K9" s="333" t="str">
        <f>IF(T1.Contact!B17=FALSE,"",IF(OR(C9="ndd",C9=""),"ndd",C9/T3.Normalizing!E9))</f>
        <v>ndd</v>
      </c>
      <c r="L9" s="372" t="str">
        <f>IF(T1.Contact!B17=FALSE,"",IF(OR(D9="ndd",D9=""),"ndd",D9/T3.Normalizing!E9))</f>
        <v>ndd</v>
      </c>
      <c r="M9" s="334" t="str">
        <f>IF(T1.Contact!B17=FALSE,"",IF(OR(C9="ndd",D9="ndd",C9="",D9=""),"ndd",(C9+D9)/T3.Normalizing!E9))</f>
        <v>ndd</v>
      </c>
      <c r="N9" s="333" t="str">
        <f>IF(T1.Contact!B17=FALSE,"",IF(OR(E9="ndd",E9=""),"ndd",E9/T3.Normalizing!E9))</f>
        <v>ndd</v>
      </c>
      <c r="O9" s="372" t="str">
        <f>IF(T1.Contact!B17=FALSE,"",IF(OR(F9="ndd",F9=""),"ndd",F9/T3.Normalizing!E9))</f>
        <v>ndd</v>
      </c>
      <c r="P9" s="334" t="str">
        <f>IF(T1.Contact!B17=FALSE,"",IF(OR(F9="ndd",E9="ndd",F9="",E9=""),"ndd",(F9+E9)/T3.Normalizing!E9))</f>
        <v>ndd</v>
      </c>
      <c r="Q9" s="333" t="str">
        <f>IF(T1.Contact!B17=FALSE,"",IF(OR(G9="ndd",G9=""),"ndd",G9/T3.Normalizing!E9))</f>
        <v>ndd</v>
      </c>
      <c r="R9" s="372" t="str">
        <f>IF(T1.Contact!B17=FALSE,"",IF(OR(H9="ndd",H9=""),"ndd",H9/T3.Normalizing!E9))</f>
        <v>ndd</v>
      </c>
      <c r="S9" s="334" t="str">
        <f>IF(T1.Contact!B17=FALSE,"",IF(OR(G9="ndd",H9="ndd",G9="",H9=""),"ndd",(G9+H9)/T3.Normalizing!E9))</f>
        <v>ndd</v>
      </c>
      <c r="T9" s="333" t="str">
        <f>IF(T1.Contact!B17=FALSE,"",IF(OR(I9="ndd",I9=""),"ndd",I9/T3.Normalizing!E9))</f>
        <v>ndd</v>
      </c>
      <c r="U9" s="372" t="str">
        <f>IF(T1.Contact!B17=FALSE,"",IF(OR(J9="ndd",J9=""),"ndd",J9/T3.Normalizing!E9))</f>
        <v>ndd</v>
      </c>
      <c r="V9" s="334" t="str">
        <f>IF(T1.Contact!B17=FALSE,"",IF(OR(I9="ndd",J9="ndd",I9="",J9=""),"ndd",(I9+J9)/T3.Normalizing!E9))</f>
        <v>ndd</v>
      </c>
      <c r="W9" s="327"/>
      <c r="X9" s="365" t="b">
        <f>+T1.Contact!B17</f>
        <v>1</v>
      </c>
    </row>
    <row r="10" spans="1:25" ht="15.75" thickBot="1" x14ac:dyDescent="0.3">
      <c r="A10" s="535"/>
      <c r="B10" s="336" t="s">
        <v>3</v>
      </c>
      <c r="C10" s="337"/>
      <c r="D10" s="338"/>
      <c r="E10" s="339"/>
      <c r="F10" s="340"/>
      <c r="G10" s="337"/>
      <c r="H10" s="338"/>
      <c r="I10" s="341" t="str">
        <f>IF(AND(T1.Contact!B15,T1.Contact!B16=FALSE),"",IF(AND(T1.Contact!B15=TRUE,OR(I7="",I7="NDD")),"NDD",IF(AND(T1.Contact!B16=TRUE,OR(I8="",I8="NDD")),"NDD",SUM(I7:I8))))</f>
        <v>NDD</v>
      </c>
      <c r="J10" s="381" t="str">
        <f>IF(AND(T1.Contact!B15,T1.Contact!B16=FALSE),"",IF(AND(T1.Contact!C15=TRUE,OR(J7="",J7="NDD")),"NDD",IF(AND(T1.Contact!B16=TRUE,OR(J8="",J8="NDD")),"NDD",SUM(J7:J8))))</f>
        <v>NDD</v>
      </c>
      <c r="K10" s="378" t="str">
        <f>IF(AND(T1.Contact!B15=FALSE,T1.Contact!B16=FALSE),"",IF(OR(C10="ndd",C10=""),"ndd",C10/T3.Normalizing!E10))</f>
        <v>ndd</v>
      </c>
      <c r="L10" s="373" t="str">
        <f>IF(AND(T1.Contact!B15=FALSE,T1.Contact!B16=FALSE),"",IF(OR(D10="ndd",D10=""),"ndd",D10/T3.Normalizing!E10))</f>
        <v>ndd</v>
      </c>
      <c r="M10" s="367" t="str">
        <f>IF(AND(T1.Contact!B15=FALSE,T1.Contact!B16=FALSE),"",IF(OR(D10="ndd",D10="",C10="ndd",C10=""),"ndd",(D10+C10)/T3.Normalizing!E10))</f>
        <v>ndd</v>
      </c>
      <c r="N10" s="344" t="str">
        <f>IF(AND(T1.Contact!B15=FALSE,T1.Contact!B16=FALSE),"",IF(OR(E10="ndd",E10=""),"ndd",E10/T3.Normalizing!E10))</f>
        <v>ndd</v>
      </c>
      <c r="O10" s="343" t="str">
        <f>IF(AND(T1.Contact!B15=FALSE,T1.Contact!B16=FALSE),"",IF(OR(F10="ndd",F10=""),"ndd",F10/T3.Normalizing!E10))</f>
        <v>ndd</v>
      </c>
      <c r="P10" s="342" t="str">
        <f>IF(AND(T1.Contact!B15=FALSE,T1.Contact!B16=FALSE),"",IF(OR(E10="ndd",E10="",F10="ndd",F10=""),"ndd",(E10+F10)/T3.Normalizing!E10))</f>
        <v>ndd</v>
      </c>
      <c r="Q10" s="344" t="str">
        <f>IF(AND(T1.Contact!B15=FALSE,T1.Contact!B16=FALSE),"",IF(OR(G10="ndd",G10=""),"ndd",G10/T3.Normalizing!E10))</f>
        <v>ndd</v>
      </c>
      <c r="R10" s="343" t="str">
        <f>IF(AND(T1.Contact!B15=FALSE,T1.Contact!B16=FALSE),"",IF(OR(H10="ndd",H10=""),"ndd",H10/T3.Normalizing!E10))</f>
        <v>ndd</v>
      </c>
      <c r="S10" s="342" t="str">
        <f>IF(AND(T1.Contact!B15=FALSE,T1.Contact!B16=FALSE),"",IF(OR(H10="ndd",H10="",G10="ndd",G10=""),"ndd",(H10+G10)/T3.Normalizing!E10))</f>
        <v>ndd</v>
      </c>
      <c r="T10" s="344" t="str">
        <f>IF(AND(T1.Contact!B15=FALSE,T1.Contact!B16=FALSE),"",IF(OR(I10="ndd",I10=""),"ndd",I10/T3.Normalizing!E10))</f>
        <v>ndd</v>
      </c>
      <c r="U10" s="343" t="str">
        <f>IF(AND(T1.Contact!B15=FALSE,T1.Contact!B16=FALSE),"",IF(OR(J10="ndd",J10=""),"ndd",J10/T3.Normalizing!E10))</f>
        <v>ndd</v>
      </c>
      <c r="V10" s="342" t="str">
        <f>IF(AND(T1.Contact!B15=FALSE,T1.Contact!B16=FALSE),"",IF(OR(J10="ndd",J10="",I10="ndd",I10=""),"ndd",(J10+I10)/T3.Normalizing!E10))</f>
        <v>ndd</v>
      </c>
      <c r="X10" s="366" t="str">
        <f>+IF(AND(X7=FALSE,X8=FALSE),"Falso","Verdadero")</f>
        <v>Verdadero</v>
      </c>
    </row>
    <row r="11" spans="1:25" ht="16.5" customHeight="1" thickBot="1" x14ac:dyDescent="0.3">
      <c r="A11" s="536" t="s">
        <v>49</v>
      </c>
      <c r="B11" s="537"/>
      <c r="C11" s="335"/>
      <c r="D11" s="329"/>
      <c r="E11" s="330"/>
      <c r="F11" s="331"/>
      <c r="G11" s="330"/>
      <c r="H11" s="331"/>
      <c r="I11" s="332" t="str">
        <f>IF(T1.Contact!B18=FALSE,"",IF(OR(C11="ndd",E11="ndd",G11="ndd",C11="",E11="",G11=""),"ndd",C11+E11*28+G11*265))</f>
        <v>ndd</v>
      </c>
      <c r="J11" s="380" t="str">
        <f>IF(T1.Contact!B18=FALSE,"",IF(OR(D11="ndd",F11="ndd",H11="ndd",D11="",F11="",H11=""),"ndd",D11+F11*28+H11*265))</f>
        <v>ndd</v>
      </c>
      <c r="K11" s="333" t="str">
        <f>IF(T1.Contact!B18=FALSE,"",IF(OR(C11="ndd",C11=""),"ndd",C11/T3.Normalizing!E11))</f>
        <v>ndd</v>
      </c>
      <c r="L11" s="372" t="str">
        <f>IF(T1.Contact!B18=FALSE,"",IF(OR(D11="ndd",D11=""),"ndd",D11/T3.Normalizing!E11))</f>
        <v>ndd</v>
      </c>
      <c r="M11" s="334" t="str">
        <f>IF(T1.Contact!B18=FALSE,"",IF(OR(C11="ndd",D11="ndd",C11="",D11=""),"ndd",(C11+D11)/T3.Normalizing!E11))</f>
        <v>ndd</v>
      </c>
      <c r="N11" s="333" t="str">
        <f>IF(T1.Contact!B18=FALSE,"",IF(OR(E11="ndd",E11=""),"ndd",E11/T3.Normalizing!E11))</f>
        <v>ndd</v>
      </c>
      <c r="O11" s="372" t="str">
        <f>IF(T1.Contact!B18=FALSE,"",IF(OR(F11="ndd",F11=""),"ndd",F11/T3.Normalizing!E11))</f>
        <v>ndd</v>
      </c>
      <c r="P11" s="334" t="str">
        <f>IF(T1.Contact!B18=FALSE,"",IF(OR(F11="ndd",E11="ndd",F11="",E11=""),"ndd",(F11+E11)/T3.Normalizing!E11))</f>
        <v>ndd</v>
      </c>
      <c r="Q11" s="333" t="str">
        <f>IF(T1.Contact!B18=FALSE,"",IF(OR(G11="ndd",G11=""),"ndd",G11/T3.Normalizing!E11))</f>
        <v>ndd</v>
      </c>
      <c r="R11" s="372" t="str">
        <f>IF(T1.Contact!B18=FALSE,"",IF(OR(H11="ndd",H11=""),"ndd",H11/T3.Normalizing!E11))</f>
        <v>ndd</v>
      </c>
      <c r="S11" s="334" t="str">
        <f>IF(T1.Contact!B18=FALSE,"",IF(OR(G11="ndd",H11="ndd",G11="",H11=""),"ndd",(G11+H11)/T3.Normalizing!E11))</f>
        <v>ndd</v>
      </c>
      <c r="T11" s="333" t="str">
        <f>IF(T1.Contact!B18=FALSE,"",IF(OR(I11="ndd",I11=""),"ndd",I11/T3.Normalizing!E11))</f>
        <v>ndd</v>
      </c>
      <c r="U11" s="372" t="str">
        <f>IF(T1.Contact!B18=FALSE,"",IF(OR(J11="ndd",J11=""),"ndd",J11/T3.Normalizing!E11))</f>
        <v>ndd</v>
      </c>
      <c r="V11" s="334" t="str">
        <f>IF(T1.Contact!B18=FALSE,"",IF(OR(I11="ndd",J11="ndd",I11="",J11=""),"ndd",(I11+J11)/T3.Normalizing!E11))</f>
        <v>ndd</v>
      </c>
      <c r="X11" s="365" t="b">
        <f>+T1.Contact!B18</f>
        <v>1</v>
      </c>
    </row>
    <row r="12" spans="1:25" ht="16.5" customHeight="1" thickBot="1" x14ac:dyDescent="0.3">
      <c r="A12" s="538" t="s">
        <v>50</v>
      </c>
      <c r="B12" s="539"/>
      <c r="C12" s="335"/>
      <c r="D12" s="329"/>
      <c r="E12" s="330"/>
      <c r="F12" s="331"/>
      <c r="G12" s="330"/>
      <c r="H12" s="331"/>
      <c r="I12" s="332" t="str">
        <f>IF(T1.Contact!B19=FALSE,"",IF(OR(C12="ndd",E12="ndd",G12="ndd",C12="",E12="",G12=""),"ndd",C12+E12*28+G12*265))</f>
        <v>ndd</v>
      </c>
      <c r="J12" s="380" t="str">
        <f>IF(T1.Contact!B19=FALSE,"",IF(OR(D12="ndd",F12="ndd",H12="ndd",D12="",F12="",H12=""),"ndd",D12+F12*28+H12*265))</f>
        <v>ndd</v>
      </c>
      <c r="K12" s="333" t="str">
        <f>IF(T1.Contact!B19=FALSE,"",IF(OR(C12="ndd",C12=""),"ndd",C12/T3.Normalizing!E12))</f>
        <v>ndd</v>
      </c>
      <c r="L12" s="372" t="str">
        <f>IF(T1.Contact!B19=FALSE,"",IF(OR(D12="ndd",D12=""),"ndd",D12/T3.Normalizing!E12))</f>
        <v>ndd</v>
      </c>
      <c r="M12" s="334" t="str">
        <f>IF(T1.Contact!B19=FALSE,"",IF(OR(C12="ndd",D12="ndd",C12="",D12=""),"ndd",(C12+D12)/T3.Normalizing!E12))</f>
        <v>ndd</v>
      </c>
      <c r="N12" s="333" t="str">
        <f>IF(T1.Contact!B19=FALSE,"",IF(OR(E12="ndd",E12=""),"ndd",E12/T3.Normalizing!E12))</f>
        <v>ndd</v>
      </c>
      <c r="O12" s="372" t="str">
        <f>IF(T1.Contact!B19=FALSE,"",IF(OR(F12="ndd",F12=""),"ndd",F12/T3.Normalizing!E12))</f>
        <v>ndd</v>
      </c>
      <c r="P12" s="334" t="str">
        <f>IF(T1.Contact!B19=FALSE,"",IF(OR(F12="ndd",E12="ndd",F12="",E12=""),"ndd",(F12+E12)/T3.Normalizing!E12))</f>
        <v>ndd</v>
      </c>
      <c r="Q12" s="333" t="str">
        <f>IF(T1.Contact!B19=FALSE,"",IF(OR(G12="ndd",G12=""),"ndd",G12/T3.Normalizing!E12))</f>
        <v>ndd</v>
      </c>
      <c r="R12" s="372" t="str">
        <f>IF(T1.Contact!B19=FALSE,"",IF(OR(H12="ndd",H12=""),"ndd",H12/T3.Normalizing!E12))</f>
        <v>ndd</v>
      </c>
      <c r="S12" s="334" t="str">
        <f>IF(T1.Contact!B19=FALSE,"",IF(OR(G12="ndd",H12="ndd",G12="",H12=""),"ndd",(G12+H12)/T3.Normalizing!E12))</f>
        <v>ndd</v>
      </c>
      <c r="T12" s="333" t="str">
        <f>IF(T1.Contact!B19=FALSE,"",IF(OR(I12="ndd",I12=""),"ndd",I12/T3.Normalizing!E12))</f>
        <v>ndd</v>
      </c>
      <c r="U12" s="372" t="str">
        <f>IF(T1.Contact!B19=FALSE,"",IF(OR(J12="ndd",J12=""),"ndd",J12/T3.Normalizing!E12))</f>
        <v>ndd</v>
      </c>
      <c r="V12" s="334" t="str">
        <f>IF(T1.Contact!B19=FALSE,"",IF(OR(I12="ndd",J12="ndd",I12="",J12=""),"ndd",(I12+J12)/T3.Normalizing!E12))</f>
        <v>ndd</v>
      </c>
      <c r="X12" s="365" t="b">
        <f>+T1.Contact!B19</f>
        <v>1</v>
      </c>
    </row>
    <row r="13" spans="1:25" s="345" customFormat="1" ht="16.5" customHeight="1" thickBot="1" x14ac:dyDescent="0.3">
      <c r="A13" s="540" t="s">
        <v>86</v>
      </c>
      <c r="B13" s="541"/>
      <c r="C13" s="335"/>
      <c r="D13" s="329"/>
      <c r="E13" s="330"/>
      <c r="F13" s="331"/>
      <c r="G13" s="330"/>
      <c r="H13" s="331"/>
      <c r="I13" s="332" t="str">
        <f>IF(T1.Contact!B20=FALSE,"",IF(OR(C13="ndd",E13="ndd",G13="ndd",C13="",E13="",G13=""),"ndd",C13+E13*28+G13*265))</f>
        <v>ndd</v>
      </c>
      <c r="J13" s="380" t="str">
        <f>IF(T1.Contact!B20=FALSE,"",IF(OR(D13="ndd",F13="ndd",H13="ndd",D13="",F13="",H13=""),"ndd",D13+F13*28+H13*265))</f>
        <v>ndd</v>
      </c>
      <c r="K13" s="333" t="str">
        <f>IF(T1.Contact!B20=FALSE,"",IF(OR(C13="ndd",C13=""),"ndd",C13/T3.Normalizing!E13))</f>
        <v>ndd</v>
      </c>
      <c r="L13" s="372" t="str">
        <f>IF(T1.Contact!B20=FALSE,"",IF(OR(D13="ndd",D13=""),"ndd",D13/T3.Normalizing!E13))</f>
        <v>ndd</v>
      </c>
      <c r="M13" s="334" t="str">
        <f>IF(T1.Contact!B20=FALSE,"",IF(OR(C13="ndd",D13="ndd",C13="",D13=""),"ndd",(C13+D13)/T3.Normalizing!E13))</f>
        <v>ndd</v>
      </c>
      <c r="N13" s="333" t="str">
        <f>IF(T1.Contact!B20=FALSE,"",IF(OR(E13="ndd",E13=""),"ndd",E13/T3.Normalizing!E13))</f>
        <v>ndd</v>
      </c>
      <c r="O13" s="372" t="str">
        <f>IF(T1.Contact!B20=FALSE,"",IF(OR(F13="ndd",F13=""),"ndd",F13/T3.Normalizing!E13))</f>
        <v>ndd</v>
      </c>
      <c r="P13" s="334" t="str">
        <f>IF(T1.Contact!B20=FALSE,"",IF(OR(F13="ndd",E13="ndd",F13="",E13=""),"ndd",(F13+E13)/T3.Normalizing!E13))</f>
        <v>ndd</v>
      </c>
      <c r="Q13" s="333" t="str">
        <f>IF(T1.Contact!B20=FALSE,"",IF(OR(G13="ndd",G13=""),"ndd",G13/T3.Normalizing!E13))</f>
        <v>ndd</v>
      </c>
      <c r="R13" s="372" t="str">
        <f>IF(T1.Contact!B20=FALSE,"",IF(OR(H13="ndd",H13=""),"ndd",H13/T3.Normalizing!E13))</f>
        <v>ndd</v>
      </c>
      <c r="S13" s="334" t="str">
        <f>IF(T1.Contact!B20=FALSE,"",IF(OR(G13="ndd",H13="ndd",G13="",H13=""),"ndd",(G13+H13)/T3.Normalizing!E13))</f>
        <v>ndd</v>
      </c>
      <c r="T13" s="333" t="str">
        <f>IF(T1.Contact!B20=FALSE,"",IF(OR(I13="ndd",I13=""),"ndd",I13/T3.Normalizing!E13))</f>
        <v>ndd</v>
      </c>
      <c r="U13" s="372" t="str">
        <f>IF(T1.Contact!B20=FALSE,"",IF(OR(J13="ndd",J13=""),"ndd",J13/T3.Normalizing!E13))</f>
        <v>ndd</v>
      </c>
      <c r="V13" s="334" t="str">
        <f>IF(T1.Contact!B20=FALSE,"",IF(OR(I13="ndd",J13="ndd",I13="",J13=""),"ndd",(I13+J13)/T3.Normalizing!E13))</f>
        <v>ndd</v>
      </c>
      <c r="X13" s="365" t="b">
        <f>+T1.Contact!B20</f>
        <v>1</v>
      </c>
    </row>
    <row r="14" spans="1:25" ht="16.5" customHeight="1" thickBot="1" x14ac:dyDescent="0.3">
      <c r="A14" s="542" t="s">
        <v>51</v>
      </c>
      <c r="B14" s="543"/>
      <c r="C14" s="335"/>
      <c r="D14" s="329"/>
      <c r="E14" s="330"/>
      <c r="F14" s="331"/>
      <c r="G14" s="330"/>
      <c r="H14" s="331"/>
      <c r="I14" s="332" t="str">
        <f>IF(T1.Contact!B21=FALSE,"",IF(OR(C14="ndd",E14="ndd",G14="ndd",C14="",E14="",G14=""),"ndd",C14+E14*28+G14*265))</f>
        <v>ndd</v>
      </c>
      <c r="J14" s="380" t="str">
        <f>IF(T1.Contact!B21=FALSE,"",IF(OR(D14="ndd",F14="ndd",H14="ndd",D14="",F14="",H14=""),"ndd",D14+F14*28+H14*265))</f>
        <v>ndd</v>
      </c>
      <c r="K14" s="333" t="str">
        <f>IF(T1.Contact!B21=FALSE,"",IF(OR(C14="ndd",C14=""),"ndd",C14/T3.Normalizing!E14))</f>
        <v>ndd</v>
      </c>
      <c r="L14" s="372" t="str">
        <f>IF(T1.Contact!B21=FALSE,"",IF(OR(D14="ndd",D14=""),"ndd",D14/T3.Normalizing!E14))</f>
        <v>ndd</v>
      </c>
      <c r="M14" s="334" t="str">
        <f>IF(T1.Contact!B21=FALSE,"",IF(OR(C14="ndd",D14="ndd",C14="",D14=""),"ndd",(C14+D14)/T3.Normalizing!E14))</f>
        <v>ndd</v>
      </c>
      <c r="N14" s="333" t="str">
        <f>IF(T1.Contact!B21=FALSE,"",IF(OR(E14="ndd",E14=""),"ndd",E14/T3.Normalizing!E14))</f>
        <v>ndd</v>
      </c>
      <c r="O14" s="372" t="str">
        <f>IF(T1.Contact!B21=FALSE,"",IF(OR(F14="ndd",F14=""),"ndd",F14/T3.Normalizing!E14))</f>
        <v>ndd</v>
      </c>
      <c r="P14" s="334" t="str">
        <f>IF(T1.Contact!B21=FALSE,"",IF(OR(F14="ndd",E14="ndd",F14="",E14=""),"ndd",(F14+E14)/T3.Normalizing!E14))</f>
        <v>ndd</v>
      </c>
      <c r="Q14" s="333" t="str">
        <f>IF(T1.Contact!B21=FALSE,"",IF(OR(G14="ndd",G14=""),"ndd",G14/T3.Normalizing!E14))</f>
        <v>ndd</v>
      </c>
      <c r="R14" s="372" t="str">
        <f>IF(T1.Contact!B21=FALSE,"",IF(OR(H14="ndd",H14=""),"ndd",H14/T3.Normalizing!E14))</f>
        <v>ndd</v>
      </c>
      <c r="S14" s="334" t="str">
        <f>IF(T1.Contact!B21=FALSE,"",IF(OR(G14="ndd",H14="ndd",G14="",H14=""),"ndd",(G14+H14)/T3.Normalizing!E14))</f>
        <v>ndd</v>
      </c>
      <c r="T14" s="333" t="str">
        <f>IF(T1.Contact!B21=FALSE,"",IF(OR(I14="ndd",I14=""),"ndd",I14/T3.Normalizing!E14))</f>
        <v>ndd</v>
      </c>
      <c r="U14" s="372" t="str">
        <f>IF(T1.Contact!B21=FALSE,"",IF(OR(J14="ndd",J14=""),"ndd",J14/T3.Normalizing!E14))</f>
        <v>ndd</v>
      </c>
      <c r="V14" s="334" t="str">
        <f>IF(T1.Contact!B21=FALSE,"",IF(OR(I14="ndd",J14="ndd",I14="",J14=""),"ndd",(I14+J14)/T3.Normalizing!E14))</f>
        <v>ndd</v>
      </c>
      <c r="X14" s="365" t="b">
        <f>+T1.Contact!B21</f>
        <v>1</v>
      </c>
    </row>
    <row r="15" spans="1:25" ht="16.5" customHeight="1" thickBot="1" x14ac:dyDescent="0.3">
      <c r="A15" s="526" t="s">
        <v>52</v>
      </c>
      <c r="B15" s="527"/>
      <c r="C15" s="346"/>
      <c r="D15" s="347"/>
      <c r="E15" s="348"/>
      <c r="F15" s="349"/>
      <c r="G15" s="348"/>
      <c r="H15" s="349"/>
      <c r="I15" s="350" t="str">
        <f>IF(T1.Contact!B22=FALSE,"",IF(OR(C15="ndd",E15="ndd",G15="ndd",C15="",E15="",G15=""),"ndd",C15+E15*28+G15*265))</f>
        <v>ndd</v>
      </c>
      <c r="J15" s="382" t="str">
        <f>IF(T1.Contact!B22=FALSE,"",IF(OR(D15="ndd",F15="ndd",H15="ndd",D15="",F15="",H15=""),"ndd",D15+F15*28+H15*265))</f>
        <v>ndd</v>
      </c>
      <c r="K15" s="376" t="str">
        <f>IF(T1.Contact!B22=FALSE,"",IF(OR(C15="ndd",C15=""),"ndd",C15/T3.Normalizing!E15))</f>
        <v>ndd</v>
      </c>
      <c r="L15" s="351" t="str">
        <f>IF(T1.Contact!B22=FALSE,"",IF(OR(D15="ndd",D15=""),"ndd",D15/T3.Normalizing!E15))</f>
        <v>ndd</v>
      </c>
      <c r="M15" s="352" t="str">
        <f>IF(T1.Contact!B22=FALSE,"",IF(OR(C15="ndd",D15="ndd",C15="",D15=""),"ndd",(C15+D15)/T3.Normalizing!E15))</f>
        <v>ndd</v>
      </c>
      <c r="N15" s="376" t="str">
        <f>IF(T1.Contact!B22=FALSE,"",IF(OR(E15="ndd",E15=""),"ndd",E15/T3.Normalizing!E15))</f>
        <v>ndd</v>
      </c>
      <c r="O15" s="351" t="str">
        <f>IF(T1.Contact!B22=FALSE,"",IF(OR(F15="ndd",F15=""),"ndd",F15/T3.Normalizing!E15))</f>
        <v>ndd</v>
      </c>
      <c r="P15" s="352" t="str">
        <f>IF(T1.Contact!B22=FALSE,"",IF(OR(F15="ndd",E15="ndd",F15="",E15=""),"ndd",(F15+E15)/T3.Normalizing!E15))</f>
        <v>ndd</v>
      </c>
      <c r="Q15" s="376" t="str">
        <f>IF(T1.Contact!B22=FALSE,"",IF(OR(G15="ndd",G15=""),"ndd",G15/T3.Normalizing!E15))</f>
        <v>ndd</v>
      </c>
      <c r="R15" s="351" t="str">
        <f>IF(T1.Contact!B22=FALSE,"",IF(OR(H15="ndd",H15=""),"ndd",H15/T3.Normalizing!E15))</f>
        <v>ndd</v>
      </c>
      <c r="S15" s="352" t="str">
        <f>IF(T1.Contact!B22=FALSE,"",IF(OR(G15="ndd",H15="ndd",G15="",H15=""),"ndd",(G15+H15)/T3.Normalizing!E15))</f>
        <v>ndd</v>
      </c>
      <c r="T15" s="376" t="str">
        <f>IF(T1.Contact!B22=FALSE,"",IF(OR(I15="ndd",I15=""),"ndd",I15/T3.Normalizing!E15))</f>
        <v>ndd</v>
      </c>
      <c r="U15" s="351" t="str">
        <f>IF(T1.Contact!B22=FALSE,"",IF(OR(J15="ndd",J15=""),"ndd",J15/T3.Normalizing!E15))</f>
        <v>ndd</v>
      </c>
      <c r="V15" s="352" t="str">
        <f>IF(T1.Contact!B22=FALSE,"",IF(OR(I15="ndd",J15="ndd",I15="",J15=""),"ndd",(I15+J15)/T3.Normalizing!E15))</f>
        <v>ndd</v>
      </c>
      <c r="X15" s="365" t="b">
        <f>+T1.Contact!B22</f>
        <v>1</v>
      </c>
    </row>
    <row r="16" spans="1:25" s="345" customFormat="1" ht="16.5" customHeight="1" thickBot="1" x14ac:dyDescent="0.3">
      <c r="A16" s="353"/>
      <c r="B16" s="353"/>
      <c r="C16" s="354"/>
      <c r="D16" s="354"/>
      <c r="E16" s="354"/>
      <c r="F16" s="354"/>
      <c r="G16" s="354"/>
      <c r="H16" s="354"/>
      <c r="I16" s="354"/>
      <c r="J16" s="354"/>
      <c r="K16" s="355"/>
      <c r="L16" s="355"/>
      <c r="M16" s="355"/>
      <c r="N16" s="356"/>
      <c r="O16" s="356"/>
      <c r="P16" s="356"/>
      <c r="Q16" s="356"/>
      <c r="R16" s="356"/>
      <c r="S16" s="357"/>
      <c r="T16" s="357"/>
      <c r="U16" s="357"/>
      <c r="V16" s="358"/>
    </row>
    <row r="17" spans="1:22" ht="16.5" thickBot="1" x14ac:dyDescent="0.3">
      <c r="A17" s="528" t="s">
        <v>25</v>
      </c>
      <c r="B17" s="529"/>
      <c r="C17" s="529"/>
      <c r="D17" s="529"/>
      <c r="E17" s="529"/>
      <c r="F17" s="529"/>
      <c r="G17" s="529"/>
      <c r="H17" s="529"/>
      <c r="I17" s="529"/>
      <c r="J17" s="529"/>
      <c r="K17" s="529"/>
      <c r="L17" s="529"/>
      <c r="M17" s="529"/>
      <c r="N17" s="529"/>
      <c r="O17" s="529"/>
      <c r="P17" s="529"/>
      <c r="Q17" s="529"/>
      <c r="R17" s="529"/>
      <c r="S17" s="529"/>
      <c r="T17" s="529"/>
      <c r="U17" s="529"/>
      <c r="V17" s="530"/>
    </row>
    <row r="18" spans="1:22" ht="15.75" thickBot="1" x14ac:dyDescent="0.3"/>
    <row r="19" spans="1:22" ht="15.75" x14ac:dyDescent="0.25">
      <c r="A19" s="359" t="s">
        <v>139</v>
      </c>
      <c r="B19" s="360"/>
      <c r="C19" s="360"/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360"/>
      <c r="S19" s="360"/>
      <c r="T19" s="360"/>
      <c r="U19" s="360"/>
      <c r="V19" s="361"/>
    </row>
    <row r="20" spans="1:22" x14ac:dyDescent="0.25">
      <c r="A20" s="520"/>
      <c r="B20" s="521"/>
      <c r="C20" s="521"/>
      <c r="D20" s="521"/>
      <c r="E20" s="521"/>
      <c r="F20" s="521"/>
      <c r="G20" s="521"/>
      <c r="H20" s="521"/>
      <c r="I20" s="521"/>
      <c r="J20" s="521"/>
      <c r="K20" s="521"/>
      <c r="L20" s="521"/>
      <c r="M20" s="521"/>
      <c r="N20" s="521"/>
      <c r="O20" s="521"/>
      <c r="P20" s="521"/>
      <c r="Q20" s="521"/>
      <c r="R20" s="521"/>
      <c r="S20" s="521"/>
      <c r="T20" s="521"/>
      <c r="U20" s="521"/>
      <c r="V20" s="522"/>
    </row>
    <row r="21" spans="1:22" x14ac:dyDescent="0.25">
      <c r="A21" s="520"/>
      <c r="B21" s="521"/>
      <c r="C21" s="521"/>
      <c r="D21" s="521"/>
      <c r="E21" s="521"/>
      <c r="F21" s="521"/>
      <c r="G21" s="521"/>
      <c r="H21" s="521"/>
      <c r="I21" s="521"/>
      <c r="J21" s="521"/>
      <c r="K21" s="521"/>
      <c r="L21" s="521"/>
      <c r="M21" s="521"/>
      <c r="N21" s="521"/>
      <c r="O21" s="521"/>
      <c r="P21" s="521"/>
      <c r="Q21" s="521"/>
      <c r="R21" s="521"/>
      <c r="S21" s="521"/>
      <c r="T21" s="521"/>
      <c r="U21" s="521"/>
      <c r="V21" s="522"/>
    </row>
    <row r="22" spans="1:22" x14ac:dyDescent="0.25">
      <c r="A22" s="520"/>
      <c r="B22" s="521"/>
      <c r="C22" s="521"/>
      <c r="D22" s="521"/>
      <c r="E22" s="521"/>
      <c r="F22" s="521"/>
      <c r="G22" s="521"/>
      <c r="H22" s="521"/>
      <c r="I22" s="521"/>
      <c r="J22" s="521"/>
      <c r="K22" s="521"/>
      <c r="L22" s="521"/>
      <c r="M22" s="521"/>
      <c r="N22" s="521"/>
      <c r="O22" s="521"/>
      <c r="P22" s="521"/>
      <c r="Q22" s="521"/>
      <c r="R22" s="521"/>
      <c r="S22" s="521"/>
      <c r="T22" s="521"/>
      <c r="U22" s="521"/>
      <c r="V22" s="522"/>
    </row>
    <row r="23" spans="1:22" x14ac:dyDescent="0.25">
      <c r="A23" s="520"/>
      <c r="B23" s="521"/>
      <c r="C23" s="521"/>
      <c r="D23" s="521"/>
      <c r="E23" s="521"/>
      <c r="F23" s="521"/>
      <c r="G23" s="521"/>
      <c r="H23" s="521"/>
      <c r="I23" s="521"/>
      <c r="J23" s="521"/>
      <c r="K23" s="521"/>
      <c r="L23" s="521"/>
      <c r="M23" s="521"/>
      <c r="N23" s="521"/>
      <c r="O23" s="521"/>
      <c r="P23" s="521"/>
      <c r="Q23" s="521"/>
      <c r="R23" s="521"/>
      <c r="S23" s="521"/>
      <c r="T23" s="521"/>
      <c r="U23" s="521"/>
      <c r="V23" s="522"/>
    </row>
    <row r="24" spans="1:22" ht="15.75" thickBot="1" x14ac:dyDescent="0.3">
      <c r="A24" s="523"/>
      <c r="B24" s="524"/>
      <c r="C24" s="524"/>
      <c r="D24" s="524"/>
      <c r="E24" s="524"/>
      <c r="F24" s="524"/>
      <c r="G24" s="524"/>
      <c r="H24" s="524"/>
      <c r="I24" s="524"/>
      <c r="J24" s="524"/>
      <c r="K24" s="524"/>
      <c r="L24" s="524"/>
      <c r="M24" s="524"/>
      <c r="N24" s="524"/>
      <c r="O24" s="524"/>
      <c r="P24" s="524"/>
      <c r="Q24" s="524"/>
      <c r="R24" s="524"/>
      <c r="S24" s="524"/>
      <c r="T24" s="524"/>
      <c r="U24" s="524"/>
      <c r="V24" s="525"/>
    </row>
    <row r="25" spans="1:22" x14ac:dyDescent="0.25">
      <c r="A25" s="362"/>
      <c r="B25" s="362"/>
      <c r="C25" s="362"/>
      <c r="D25" s="362"/>
      <c r="E25" s="362"/>
      <c r="F25" s="362"/>
      <c r="G25" s="362"/>
      <c r="H25" s="362"/>
      <c r="I25" s="362"/>
      <c r="J25" s="362"/>
      <c r="K25" s="362"/>
      <c r="L25" s="362"/>
      <c r="M25" s="362"/>
      <c r="N25" s="362"/>
      <c r="O25" s="362"/>
      <c r="P25" s="362"/>
      <c r="Q25" s="362"/>
      <c r="R25" s="363"/>
    </row>
    <row r="26" spans="1:22" x14ac:dyDescent="0.25">
      <c r="A26" s="364"/>
      <c r="B26" s="362"/>
      <c r="C26" s="362"/>
      <c r="D26" s="362"/>
      <c r="E26" s="362"/>
      <c r="F26" s="362"/>
      <c r="G26" s="362"/>
      <c r="H26" s="362"/>
      <c r="I26" s="362"/>
      <c r="J26" s="362"/>
      <c r="K26" s="362"/>
      <c r="L26" s="362"/>
      <c r="M26" s="362"/>
      <c r="N26" s="362"/>
      <c r="O26" s="362"/>
      <c r="P26" s="362"/>
      <c r="Q26" s="362"/>
      <c r="R26" s="363"/>
    </row>
    <row r="27" spans="1:22" x14ac:dyDescent="0.25">
      <c r="A27" s="364"/>
      <c r="B27" s="363"/>
      <c r="C27" s="363"/>
      <c r="D27" s="363"/>
      <c r="E27" s="363"/>
      <c r="F27" s="363"/>
      <c r="G27" s="363"/>
      <c r="H27" s="363"/>
      <c r="I27" s="363"/>
      <c r="J27" s="363"/>
      <c r="K27" s="363"/>
      <c r="L27" s="363"/>
      <c r="M27" s="363"/>
      <c r="N27" s="363"/>
      <c r="O27" s="363"/>
      <c r="P27" s="363"/>
      <c r="Q27" s="363"/>
    </row>
    <row r="28" spans="1:22" x14ac:dyDescent="0.25">
      <c r="A28" s="364"/>
    </row>
    <row r="29" spans="1:22" x14ac:dyDescent="0.25">
      <c r="A29" s="364"/>
    </row>
    <row r="30" spans="1:22" x14ac:dyDescent="0.25">
      <c r="A30" s="364"/>
    </row>
    <row r="31" spans="1:22" x14ac:dyDescent="0.25">
      <c r="A31" s="364"/>
    </row>
    <row r="32" spans="1:22" x14ac:dyDescent="0.25">
      <c r="A32" s="364"/>
    </row>
    <row r="33" spans="1:1" x14ac:dyDescent="0.25">
      <c r="A33" s="364"/>
    </row>
  </sheetData>
  <mergeCells count="19">
    <mergeCell ref="A1:S1"/>
    <mergeCell ref="K4:V4"/>
    <mergeCell ref="C5:D5"/>
    <mergeCell ref="E5:F5"/>
    <mergeCell ref="G5:H5"/>
    <mergeCell ref="I5:J5"/>
    <mergeCell ref="K5:M5"/>
    <mergeCell ref="N5:P5"/>
    <mergeCell ref="Q5:S5"/>
    <mergeCell ref="T5:V5"/>
    <mergeCell ref="A20:V24"/>
    <mergeCell ref="A15:B15"/>
    <mergeCell ref="A17:V17"/>
    <mergeCell ref="A6:B6"/>
    <mergeCell ref="A7:A10"/>
    <mergeCell ref="A11:B11"/>
    <mergeCell ref="A12:B12"/>
    <mergeCell ref="A13:B13"/>
    <mergeCell ref="A14:B14"/>
  </mergeCells>
  <conditionalFormatting sqref="C9:H9">
    <cfRule type="expression" dxfId="17" priority="16">
      <formula>$X$9=FALSE</formula>
    </cfRule>
  </conditionalFormatting>
  <conditionalFormatting sqref="C11:J11 I12:J15">
    <cfRule type="expression" dxfId="16" priority="14">
      <formula>$X$11=FALSE</formula>
    </cfRule>
  </conditionalFormatting>
  <conditionalFormatting sqref="C12:H12">
    <cfRule type="expression" dxfId="15" priority="13">
      <formula>$X$12=FALSE</formula>
    </cfRule>
  </conditionalFormatting>
  <conditionalFormatting sqref="C13:H13">
    <cfRule type="expression" dxfId="14" priority="12">
      <formula>$X$13=FALSE</formula>
    </cfRule>
  </conditionalFormatting>
  <conditionalFormatting sqref="C14:H14">
    <cfRule type="expression" dxfId="13" priority="11">
      <formula>$X$14=FALSE</formula>
    </cfRule>
  </conditionalFormatting>
  <conditionalFormatting sqref="C15:H15">
    <cfRule type="expression" dxfId="12" priority="10">
      <formula>$X$15=FALSE</formula>
    </cfRule>
  </conditionalFormatting>
  <conditionalFormatting sqref="C7:V7 I8:V9 N10:V10 K11:V15">
    <cfRule type="expression" dxfId="11" priority="17">
      <formula>$X$7=FALSE</formula>
    </cfRule>
  </conditionalFormatting>
  <conditionalFormatting sqref="C8:H8">
    <cfRule type="expression" dxfId="10" priority="5">
      <formula>$X$8=FALSE</formula>
    </cfRule>
  </conditionalFormatting>
  <conditionalFormatting sqref="C10:J10">
    <cfRule type="expression" dxfId="9" priority="4">
      <formula>$X$10="FALSO"</formula>
    </cfRule>
  </conditionalFormatting>
  <conditionalFormatting sqref="K10:M10">
    <cfRule type="expression" dxfId="8" priority="1">
      <formula>$X$10="FALSO"</formula>
    </cfRule>
  </conditionalFormatting>
  <pageMargins left="0.75" right="0.75" top="1" bottom="1" header="0" footer="0"/>
  <pageSetup paperSize="9" orientation="landscape" r:id="rId1"/>
  <headerFooter alignWithMargins="0"/>
  <ignoredErrors>
    <ignoredError sqref="I9:L9 I14:J14 I10:K10 I15:J15 I11:J11 I12:J12 I13:J13 K15:L15 L10 I7:L7 I8:L8 K11:L11 K12:L12 K13:L13 K14:L14 T7:V7 T8:V8 T9:V9 T10:V10 T11:V11 T12:V12 T13:V13 T14:V14 T15:V15 N15 N14 N13 N12 N11 N9 N8 N7 M10:N10 M9 M16:S16 O10 M7 O7 M8 O8 O9 M11 O11 M12 O12 M13 O13 M14 O14 M15 O15 R15:S15 R14 R13:S13 R12 R11:S11 R10 R9:S9 R8 R7 Q7 Q8 Q9 Q10 Q11 Q12 Q13 Q14 Q15 S10 P7 P11 P10 P15 P14 S14 P13 P12 S12 P9 P8 S8 S7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C49"/>
  <sheetViews>
    <sheetView showGridLines="0" zoomScale="75" zoomScaleNormal="75" workbookViewId="0">
      <selection activeCell="A17" sqref="A17:C17"/>
    </sheetView>
  </sheetViews>
  <sheetFormatPr baseColWidth="10" defaultRowHeight="15" x14ac:dyDescent="0.25"/>
  <cols>
    <col min="1" max="1" width="28.5703125" style="60" customWidth="1"/>
    <col min="2" max="2" width="60" style="60" customWidth="1"/>
    <col min="3" max="3" width="85.5703125" style="222" customWidth="1"/>
    <col min="4" max="4" width="11.42578125" style="60"/>
    <col min="5" max="6" width="11.85546875" style="60" bestFit="1" customWidth="1"/>
    <col min="7" max="16384" width="11.42578125" style="60"/>
  </cols>
  <sheetData>
    <row r="2" spans="1:3" ht="18.75" x14ac:dyDescent="0.3">
      <c r="A2" s="567" t="s">
        <v>7</v>
      </c>
      <c r="B2" s="567"/>
      <c r="C2" s="567"/>
    </row>
    <row r="4" spans="1:3" ht="15" customHeight="1" x14ac:dyDescent="0.25">
      <c r="A4" s="568" t="s">
        <v>87</v>
      </c>
      <c r="B4" s="568"/>
      <c r="C4" s="568"/>
    </row>
    <row r="6" spans="1:3" x14ac:dyDescent="0.25">
      <c r="A6" s="571" t="s">
        <v>7</v>
      </c>
      <c r="B6" s="572"/>
      <c r="C6" s="203" t="s">
        <v>8</v>
      </c>
    </row>
    <row r="7" spans="1:3" ht="45" customHeight="1" x14ac:dyDescent="0.25">
      <c r="A7" s="569" t="s">
        <v>116</v>
      </c>
      <c r="B7" s="570"/>
      <c r="C7" s="260" t="s">
        <v>88</v>
      </c>
    </row>
    <row r="8" spans="1:3" ht="30" customHeight="1" x14ac:dyDescent="0.25">
      <c r="A8" s="569" t="s">
        <v>113</v>
      </c>
      <c r="B8" s="570"/>
      <c r="C8" s="260" t="s">
        <v>88</v>
      </c>
    </row>
    <row r="9" spans="1:3" x14ac:dyDescent="0.25">
      <c r="A9" s="254" t="s">
        <v>89</v>
      </c>
      <c r="B9" s="255" t="s">
        <v>104</v>
      </c>
      <c r="C9" s="251"/>
    </row>
    <row r="10" spans="1:3" x14ac:dyDescent="0.25">
      <c r="A10" s="256" t="s">
        <v>90</v>
      </c>
      <c r="B10" s="257" t="s">
        <v>105</v>
      </c>
      <c r="C10" s="252"/>
    </row>
    <row r="11" spans="1:3" x14ac:dyDescent="0.25">
      <c r="A11" s="256" t="s">
        <v>91</v>
      </c>
      <c r="B11" s="257" t="s">
        <v>110</v>
      </c>
      <c r="C11" s="252"/>
    </row>
    <row r="12" spans="1:3" x14ac:dyDescent="0.25">
      <c r="A12" s="256"/>
      <c r="B12" s="257" t="s">
        <v>109</v>
      </c>
      <c r="C12" s="252"/>
    </row>
    <row r="13" spans="1:3" x14ac:dyDescent="0.25">
      <c r="A13" s="256" t="s">
        <v>94</v>
      </c>
      <c r="B13" s="257" t="s">
        <v>106</v>
      </c>
      <c r="C13" s="252"/>
    </row>
    <row r="14" spans="1:3" x14ac:dyDescent="0.25">
      <c r="A14" s="256"/>
      <c r="B14" s="257" t="s">
        <v>108</v>
      </c>
      <c r="C14" s="252"/>
    </row>
    <row r="15" spans="1:3" x14ac:dyDescent="0.25">
      <c r="A15" s="256" t="s">
        <v>92</v>
      </c>
      <c r="B15" s="257" t="s">
        <v>111</v>
      </c>
      <c r="C15" s="252"/>
    </row>
    <row r="16" spans="1:3" x14ac:dyDescent="0.25">
      <c r="A16" s="258" t="s">
        <v>93</v>
      </c>
      <c r="B16" s="259" t="s">
        <v>107</v>
      </c>
      <c r="C16" s="253"/>
    </row>
    <row r="17" spans="1:3" x14ac:dyDescent="0.25">
      <c r="A17" s="554" t="s">
        <v>133</v>
      </c>
      <c r="B17" s="555"/>
      <c r="C17" s="556"/>
    </row>
    <row r="18" spans="1:3" x14ac:dyDescent="0.25">
      <c r="A18" s="561" t="s">
        <v>89</v>
      </c>
      <c r="B18" s="562"/>
      <c r="C18" s="261" t="str">
        <f>IF(COUNTBLANK(T3.Normalizing!G7:G15)&lt;&gt;9,"There are still blank cells in Table 3, please check","OK")</f>
        <v>There are still blank cells in Table 3, please check</v>
      </c>
    </row>
    <row r="19" spans="1:3" x14ac:dyDescent="0.25">
      <c r="A19" s="563" t="s">
        <v>90</v>
      </c>
      <c r="B19" s="564"/>
      <c r="C19" s="261" t="str">
        <f>IF(OR(T4.Spills!$B$15&lt;&gt;"",T4.Spills!$B$25&lt;&gt;"",T4.Spills!$B$35&lt;&gt;"",T4.Spills!$B$55&lt;&gt;"",T4.Spills!$B$65&lt;&gt;"",T4.Spills!$B$75&lt;&gt;"",T4.Spills!$B$85&lt;&gt;"",T4.Spills!$B$95&lt;&gt;""),"There are still blank cells in Table 4, please check","OK")</f>
        <v>There are still blank cells in Table 4, please check</v>
      </c>
    </row>
    <row r="20" spans="1:3" x14ac:dyDescent="0.25">
      <c r="A20" s="563" t="s">
        <v>91</v>
      </c>
      <c r="B20" s="564"/>
      <c r="C20" s="261" t="str">
        <f>IF(COUNTBLANK('T5.Produced Water'!F5:F7)&lt;&gt;3,"There are still blank cells in Table 5, please check","OK")</f>
        <v>There are still blank cells in Table 5, please check</v>
      </c>
    </row>
    <row r="21" spans="1:3" x14ac:dyDescent="0.25">
      <c r="A21" s="563" t="s">
        <v>94</v>
      </c>
      <c r="B21" s="564"/>
      <c r="C21" s="261" t="str">
        <f>IF(COUNTBLANK(T6.Effluents!I6:I14)&lt;&gt;9,"There are still blank cells in Table 6, please check","OK")</f>
        <v>There are still blank cells in Table 6, please check</v>
      </c>
    </row>
    <row r="22" spans="1:3" x14ac:dyDescent="0.25">
      <c r="A22" s="563" t="s">
        <v>92</v>
      </c>
      <c r="B22" s="564"/>
      <c r="C22" s="261" t="str">
        <f>IF(COUNTBLANK(T7.Waste!H6:H14)&lt;&gt;9,"There are still blank cells in Table 7, please check","OK")</f>
        <v>There are still blank cells in Table 7, please check</v>
      </c>
    </row>
    <row r="23" spans="1:3" x14ac:dyDescent="0.25">
      <c r="A23" s="565" t="s">
        <v>95</v>
      </c>
      <c r="B23" s="566"/>
      <c r="C23" s="261" t="str">
        <f>IF(COUNTBLANK(T8.Freshwater!I6:I14)&lt;&gt;9,"There are still blank cells in Table 8, please check","OK")</f>
        <v>There are still blank cells in Table 8, please check</v>
      </c>
    </row>
    <row r="24" spans="1:3" x14ac:dyDescent="0.25">
      <c r="A24" s="554" t="s">
        <v>112</v>
      </c>
      <c r="B24" s="555"/>
      <c r="C24" s="556"/>
    </row>
    <row r="25" spans="1:3" ht="30" customHeight="1" x14ac:dyDescent="0.25">
      <c r="A25" s="559" t="s">
        <v>96</v>
      </c>
      <c r="B25" s="560"/>
      <c r="C25" s="262" t="str">
        <f>IF(+'T5.Produced Water'!A16="","OK",'T5.Produced Water'!A16)</f>
        <v>OK</v>
      </c>
    </row>
    <row r="26" spans="1:3" ht="30" customHeight="1" x14ac:dyDescent="0.25">
      <c r="A26" s="559" t="s">
        <v>97</v>
      </c>
      <c r="B26" s="560"/>
      <c r="C26" s="262" t="str">
        <f>IF(+'T5.Produced Water'!A17="","OK",'T5.Produced Water'!A17)</f>
        <v>OK</v>
      </c>
    </row>
    <row r="27" spans="1:3" ht="30" customHeight="1" x14ac:dyDescent="0.25">
      <c r="A27" s="559" t="s">
        <v>98</v>
      </c>
      <c r="B27" s="560"/>
      <c r="C27" s="262" t="str">
        <f>IF(+'T5.Produced Water'!A18="","OK",'T5.Produced Water'!A18)</f>
        <v>OK</v>
      </c>
    </row>
    <row r="28" spans="1:3" ht="30" customHeight="1" x14ac:dyDescent="0.25">
      <c r="A28" s="559" t="s">
        <v>99</v>
      </c>
      <c r="B28" s="560"/>
      <c r="C28" s="262" t="str">
        <f>IF(+'T5.Produced Water'!A19="","OK",'T5.Produced Water'!A19)</f>
        <v>OK</v>
      </c>
    </row>
    <row r="29" spans="1:3" ht="30" customHeight="1" x14ac:dyDescent="0.25">
      <c r="A29" s="559" t="s">
        <v>100</v>
      </c>
      <c r="B29" s="560"/>
      <c r="C29" s="262" t="str">
        <f>IF(+'T5.Produced Water'!A20="","OK",'T5.Produced Water'!A20)</f>
        <v>OK</v>
      </c>
    </row>
    <row r="30" spans="1:3" ht="30" customHeight="1" x14ac:dyDescent="0.25">
      <c r="A30" s="559" t="s">
        <v>101</v>
      </c>
      <c r="B30" s="560"/>
      <c r="C30" s="262" t="str">
        <f>IF(+'T5.Produced Water'!A21="","OK",'T5.Produced Water'!A21)</f>
        <v>OK</v>
      </c>
    </row>
    <row r="31" spans="1:3" x14ac:dyDescent="0.25">
      <c r="A31" s="554" t="s">
        <v>117</v>
      </c>
      <c r="B31" s="555"/>
      <c r="C31" s="556"/>
    </row>
    <row r="32" spans="1:3" x14ac:dyDescent="0.25">
      <c r="A32" s="557" t="s">
        <v>37</v>
      </c>
      <c r="B32" s="558"/>
      <c r="C32" s="260" t="str">
        <f>IF(COUNTIF(T4.Spills!I9:J11,"Error!!!")&gt;0,"There are still errors in the oil spills report (Table 4) - Production (offshore)","OK")</f>
        <v>OK</v>
      </c>
    </row>
    <row r="33" spans="1:3" x14ac:dyDescent="0.25">
      <c r="A33" s="557" t="s">
        <v>46</v>
      </c>
      <c r="B33" s="558"/>
      <c r="C33" s="260" t="str">
        <f>IF(COUNTIF(T4.Spills!I19:J21,"Error!!!")&gt;0,"There are still errors in the oil spills report (Table 4) - Production (onshore)","OK")</f>
        <v>OK</v>
      </c>
    </row>
    <row r="34" spans="1:3" x14ac:dyDescent="0.25">
      <c r="A34" s="557" t="s">
        <v>47</v>
      </c>
      <c r="B34" s="558"/>
      <c r="C34" s="260" t="str">
        <f>IF(COUNTIF(T4.Spills!I29:J31,"Error!!!")&gt;0,"There are still errors in the oil spills report (Table 4) - Production (unconventionals)","OK")</f>
        <v>OK</v>
      </c>
    </row>
    <row r="35" spans="1:3" x14ac:dyDescent="0.25">
      <c r="A35" s="557" t="s">
        <v>102</v>
      </c>
      <c r="B35" s="558"/>
      <c r="C35" s="260" t="str">
        <f>IF(COUNTIF(T4.Spills!I49:J51,"Error!!!")&gt;0,"There are still errors in the oil spills report (Table 4) - Pipelines","OK")</f>
        <v>OK</v>
      </c>
    </row>
    <row r="36" spans="1:3" x14ac:dyDescent="0.25">
      <c r="A36" s="557" t="s">
        <v>103</v>
      </c>
      <c r="B36" s="558"/>
      <c r="C36" s="260" t="str">
        <f>IF(COUNTIF(T4.Spills!I59:J61,"Error!!!")&gt;0,"There are still errors in the oil spills report (Table 4) - Terminals","OK")</f>
        <v>OK</v>
      </c>
    </row>
    <row r="37" spans="1:3" x14ac:dyDescent="0.25">
      <c r="A37" s="557" t="s">
        <v>22</v>
      </c>
      <c r="B37" s="558"/>
      <c r="C37" s="260" t="str">
        <f>IF(COUNTIF(T4.Spills!I69:J71,"Error!!!")&gt;0,"There are still errors in the oil spills report (Table 4) - Distribution / Transport","OK")</f>
        <v>OK</v>
      </c>
    </row>
    <row r="38" spans="1:3" x14ac:dyDescent="0.25">
      <c r="A38" s="557" t="s">
        <v>51</v>
      </c>
      <c r="B38" s="558"/>
      <c r="C38" s="260" t="str">
        <f>IF(COUNTIF(T4.Spills!I79:J81,"Error!!!")&gt;0,"There are still errors in the oil spills report (Table 4) - Refining","OK")</f>
        <v>OK</v>
      </c>
    </row>
    <row r="39" spans="1:3" x14ac:dyDescent="0.25">
      <c r="A39" s="557" t="s">
        <v>52</v>
      </c>
      <c r="B39" s="558"/>
      <c r="C39" s="260" t="str">
        <f>IF(COUNTIF(T4.Spills!I89:J91,"Error!!!")&gt;0,"There are still errors in the oil spills report (Table 4) - Petrochemicals","OK")</f>
        <v>OK</v>
      </c>
    </row>
    <row r="42" spans="1:3" x14ac:dyDescent="0.25">
      <c r="A42" s="218" t="b">
        <f>+T3.Normalizing!A33</f>
        <v>1</v>
      </c>
    </row>
    <row r="43" spans="1:3" x14ac:dyDescent="0.25">
      <c r="A43" s="218" t="b">
        <f>+T3.Normalizing!A34</f>
        <v>1</v>
      </c>
    </row>
    <row r="44" spans="1:3" x14ac:dyDescent="0.25">
      <c r="A44" s="218" t="b">
        <f>+T3.Normalizing!A35</f>
        <v>1</v>
      </c>
    </row>
    <row r="45" spans="1:3" x14ac:dyDescent="0.25">
      <c r="A45" s="218" t="b">
        <f>+T3.Normalizing!A36</f>
        <v>1</v>
      </c>
    </row>
    <row r="46" spans="1:3" x14ac:dyDescent="0.25">
      <c r="A46" s="218" t="b">
        <f>+T3.Normalizing!A37</f>
        <v>1</v>
      </c>
    </row>
    <row r="47" spans="1:3" x14ac:dyDescent="0.25">
      <c r="A47" s="218" t="b">
        <f>+T3.Normalizing!A38</f>
        <v>1</v>
      </c>
    </row>
    <row r="48" spans="1:3" x14ac:dyDescent="0.25">
      <c r="A48" s="218" t="b">
        <f>+T3.Normalizing!A39</f>
        <v>1</v>
      </c>
    </row>
    <row r="49" spans="1:1" x14ac:dyDescent="0.25">
      <c r="A49" s="218" t="b">
        <f>+T3.Normalizing!A40</f>
        <v>1</v>
      </c>
    </row>
  </sheetData>
  <mergeCells count="28">
    <mergeCell ref="A2:C2"/>
    <mergeCell ref="A4:C4"/>
    <mergeCell ref="A8:B8"/>
    <mergeCell ref="A7:B7"/>
    <mergeCell ref="A6:B6"/>
    <mergeCell ref="A39:B39"/>
    <mergeCell ref="A18:B18"/>
    <mergeCell ref="A19:B19"/>
    <mergeCell ref="A20:B20"/>
    <mergeCell ref="A21:B21"/>
    <mergeCell ref="A22:B22"/>
    <mergeCell ref="A23:B23"/>
    <mergeCell ref="A30:B30"/>
    <mergeCell ref="A33:B33"/>
    <mergeCell ref="A34:B34"/>
    <mergeCell ref="A35:B35"/>
    <mergeCell ref="A36:B36"/>
    <mergeCell ref="A32:B32"/>
    <mergeCell ref="A25:B25"/>
    <mergeCell ref="A26:B26"/>
    <mergeCell ref="A27:B27"/>
    <mergeCell ref="A17:C17"/>
    <mergeCell ref="A24:C24"/>
    <mergeCell ref="A31:C31"/>
    <mergeCell ref="A37:B37"/>
    <mergeCell ref="A38:B38"/>
    <mergeCell ref="A28:B28"/>
    <mergeCell ref="A29:B29"/>
  </mergeCells>
  <conditionalFormatting sqref="A25:C25 A32:C32 A28 C28">
    <cfRule type="expression" dxfId="7" priority="10">
      <formula>$A$42=FALSE</formula>
    </cfRule>
  </conditionalFormatting>
  <conditionalFormatting sqref="A26:C26 A33:C33 A29 C29">
    <cfRule type="expression" dxfId="6" priority="9">
      <formula>$A$43=FALSE</formula>
    </cfRule>
  </conditionalFormatting>
  <conditionalFormatting sqref="A27:C27 A34:C34 A30 C30">
    <cfRule type="expression" dxfId="5" priority="8">
      <formula>$A$44=FALSE</formula>
    </cfRule>
  </conditionalFormatting>
  <conditionalFormatting sqref="A35:C35">
    <cfRule type="expression" dxfId="4" priority="7">
      <formula>$A$45=FALSE</formula>
    </cfRule>
  </conditionalFormatting>
  <conditionalFormatting sqref="A36:C36">
    <cfRule type="expression" dxfId="3" priority="4">
      <formula>$A$46=FALSE</formula>
    </cfRule>
  </conditionalFormatting>
  <conditionalFormatting sqref="A37:C37">
    <cfRule type="expression" dxfId="2" priority="3">
      <formula>$A$47=FALSE</formula>
    </cfRule>
  </conditionalFormatting>
  <conditionalFormatting sqref="A38:C38">
    <cfRule type="expression" dxfId="1" priority="2">
      <formula>$A$48=FALSE</formula>
    </cfRule>
  </conditionalFormatting>
  <conditionalFormatting sqref="A39:C39">
    <cfRule type="expression" dxfId="0" priority="1">
      <formula>$A$49=FALSE</formula>
    </cfRule>
  </conditionalFormatting>
  <dataValidations count="1">
    <dataValidation type="list" allowBlank="1" showInputMessage="1" showErrorMessage="1" sqref="C7:C8">
      <formula1>"OK,Pending"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T1.Contact</vt:lpstr>
      <vt:lpstr>T3.Normalizing</vt:lpstr>
      <vt:lpstr>T4.Spills</vt:lpstr>
      <vt:lpstr>T5.Produced Water</vt:lpstr>
      <vt:lpstr>T6.Effluents</vt:lpstr>
      <vt:lpstr>T7.Waste</vt:lpstr>
      <vt:lpstr>T8.Freshwater</vt:lpstr>
      <vt:lpstr>T9.Emisiones</vt:lpstr>
      <vt:lpstr>Checklist</vt:lpstr>
      <vt:lpstr>T3.Normalizing!Área_de_impresión</vt:lpstr>
      <vt:lpstr>T4.Spills!Títulos_a_imprimir</vt:lpstr>
    </vt:vector>
  </TitlesOfParts>
  <Company>ARPEL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Moyano</dc:creator>
  <cp:lastModifiedBy>Pablo Ferragut</cp:lastModifiedBy>
  <cp:lastPrinted>2008-11-11T18:36:42Z</cp:lastPrinted>
  <dcterms:created xsi:type="dcterms:W3CDTF">2006-10-02T18:19:58Z</dcterms:created>
  <dcterms:modified xsi:type="dcterms:W3CDTF">2018-06-07T13:52:33Z</dcterms:modified>
</cp:coreProperties>
</file>